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080" tabRatio="743" activeTab="1"/>
  </bookViews>
  <sheets>
    <sheet name="FORMAT BARU" sheetId="90" r:id="rId1"/>
    <sheet name="rincian" sheetId="82" r:id="rId2"/>
    <sheet name="RekapRFK" sheetId="83" r:id="rId3"/>
    <sheet name="Sheet1" sheetId="91" r:id="rId4"/>
  </sheets>
  <definedNames>
    <definedName name="OLE_LINK1" localSheetId="0">'FORMAT BARU'!#REF!</definedName>
    <definedName name="_xlnm.Print_Area" localSheetId="0">'FORMAT BARU'!$A$1:$R$116</definedName>
    <definedName name="_xlnm.Print_Area" localSheetId="2">RekapRFK!$A$1:$R$43</definedName>
    <definedName name="_xlnm.Print_Area" localSheetId="1">rincian!$A$1:$T$590</definedName>
    <definedName name="_xlnm.Print_Titles" localSheetId="2">RekapRFK!$7:$10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<sst xmlns="http://schemas.openxmlformats.org/spreadsheetml/2006/main" count="1254" uniqueCount="270">
  <si>
    <t>LAPORAN REALISASI PELAKSANAAN KEGIATAN TAHUN 2025</t>
  </si>
  <si>
    <t xml:space="preserve">APBD KABUPATEN KEPULAUAN SELAYAR </t>
  </si>
  <si>
    <t>Keadaan Bulan Januari 2026</t>
  </si>
  <si>
    <t>UNIT KERJA</t>
  </si>
  <si>
    <t>:</t>
  </si>
  <si>
    <t>KECAMATAN BONTOMANAI</t>
  </si>
  <si>
    <t>No.</t>
  </si>
  <si>
    <t>Rincian Kegiatan</t>
  </si>
  <si>
    <t>Jumlah Dana (Rp)</t>
  </si>
  <si>
    <t>Bobot</t>
  </si>
  <si>
    <t>Realisasi Komulatif (%)</t>
  </si>
  <si>
    <t>Realisasi Tertimbang</t>
  </si>
  <si>
    <t>Sisa Dana (Rp)</t>
  </si>
  <si>
    <t>Permasalahan</t>
  </si>
  <si>
    <t>Pemecahan Masalah</t>
  </si>
  <si>
    <t xml:space="preserve">Fisik </t>
  </si>
  <si>
    <t>Keuangan</t>
  </si>
  <si>
    <t>Fisik</t>
  </si>
  <si>
    <t>(Rp)</t>
  </si>
  <si>
    <t>%</t>
  </si>
  <si>
    <t>01</t>
  </si>
  <si>
    <t>PROGRAM PENUNJANG URUSAN PEMERINTAHAN DAERAH KABUPATEN/KOTA</t>
  </si>
  <si>
    <t>Administrasi Keuangan Perangkat Daerah</t>
  </si>
  <si>
    <t>Penyediaan Gaji dan tunjangan ASN</t>
  </si>
  <si>
    <t>Koordinasi dan Penyusunan Laporan Keuangan
Akhir Tahun SKPD</t>
  </si>
  <si>
    <t>Administrasi Umum Perangkat Daerah</t>
  </si>
  <si>
    <t>Penyediaan Peralatan dan Perlengkapan Kantor</t>
  </si>
  <si>
    <t>Penyediaan Barang Cetakan dan Penggandaan</t>
  </si>
  <si>
    <t>Penyelenggaraan Rapat Koordinasi dan Konsultasi
SKPD</t>
  </si>
  <si>
    <t>Pengadaan Barang Milik Daerah Penunjang Urusan Pemerintah Daerah</t>
  </si>
  <si>
    <t>Penyediaan Jasa Penunjang Urusan Pemerintahan Daerah</t>
  </si>
  <si>
    <t>Penyediaan Jasa Komunikasi, Sumber Daya Air dan
Listrik</t>
  </si>
  <si>
    <t>Penyediaan Jasa Pelayanan Umum Kantor</t>
  </si>
  <si>
    <t>Pemeliharaan Barang Milik Daerah Penunjang Urusan Pemerintahan Daerah</t>
  </si>
  <si>
    <t>Penyediaan Jasa Pemeliharaan, Biaya Pemeliharaan,
dan Pajak Kendaraan Perorangan Dinas atau
Kendaraan Dinas Jabatan</t>
  </si>
  <si>
    <t>Penyediaan Jasa Pemeliharaan, Biaya Pemeliharaan,
Pajak dan Perizinan Kendaraan Dinas Operasional
atau Lapangan</t>
  </si>
  <si>
    <t>Pemeliharaan Peralatan dan Mesin Lainnya</t>
  </si>
  <si>
    <t>PROGRAM PENYELENGGARAAN PEMERINTAHAN DAN
PELAYANAN PUBLIK</t>
  </si>
  <si>
    <t>Koordinasi Penyelenggaraan Kegiatan Pemerintahan
di Tingkat Kecamatan</t>
  </si>
  <si>
    <t>Peningkatan Efektifitas Pemerintahan di Tingkat Kecamatan</t>
  </si>
  <si>
    <t>PROGRAM PEMBERDAYAAN MASYARAKAT DESA DAN
KELURAHAN</t>
  </si>
  <si>
    <t>Koordinasi Kegiatan Pemberdayaan Desa</t>
  </si>
  <si>
    <t>PROGRAM KOORDINASI KETENTRAMAN DAN KETERTIBAN UMUM</t>
  </si>
  <si>
    <t>Koordinasi Upaya Penyelenggaraan Ketenteraman dan Ketertiban Umum</t>
  </si>
  <si>
    <t>PROGRAM PENYELENGGARAAN URUSAN PEMERINTAHAN UMUM</t>
  </si>
  <si>
    <t>Penyelenggaraan Urusan Pemerintahan Umum sesuai
Penugasan Kepala Daerah</t>
  </si>
  <si>
    <t>Pembinaan Wawasan Kebangsaan dan Ketahanan
Nasional dalam Rangka Memantapkan Pengamalan
Pancasila, Pelaksanaan Undang- Undang Dasar
Negara Republik Indonesia Tahun 1945, Pelestarian
Bhinneka Tunggal Ika Serta Pemertahanan dan
Pemeliharaan Keutuhan Negara Kesatuan Republik
Indonesia</t>
  </si>
  <si>
    <t>PROGRAM PEMERINTAHAN DAN PENGAWASAN DESA</t>
  </si>
  <si>
    <t>Fasilitasi Penyusunan Perencanaan Pembangunan Partisipatif</t>
  </si>
  <si>
    <t>TOTAL ANGGARAN</t>
  </si>
  <si>
    <t>FORMAT RFK I</t>
  </si>
  <si>
    <t>UNTUK PEJABAT PELAKSANA TEKNIS KEGIATAN</t>
  </si>
  <si>
    <t xml:space="preserve">REALISASI FISIK DAN KEUANGAN </t>
  </si>
  <si>
    <t>APBD KABUPATEN KEPULAUAN  SELAYAR</t>
  </si>
  <si>
    <t>TAHUN ANGGARAN 2022</t>
  </si>
  <si>
    <t xml:space="preserve">SKPD     </t>
  </si>
  <si>
    <t>Kecamatan Bontomanai</t>
  </si>
  <si>
    <t>Kegiatan</t>
  </si>
  <si>
    <t>Perencanaan, Penganggaran, dan Evaluasi Kinerja Perangkat Daerah</t>
  </si>
  <si>
    <t>Sub Kegiatan</t>
  </si>
  <si>
    <t xml:space="preserve">Penyusunan Dokumen Perencanaan Perangkat Daerah </t>
  </si>
  <si>
    <t xml:space="preserve">Belanja </t>
  </si>
  <si>
    <t>Langsung</t>
  </si>
  <si>
    <t>Keadaan per 18 Agustus 2022</t>
  </si>
  <si>
    <t>No. Urt</t>
  </si>
  <si>
    <t>Uraian / Rincian Kegiatan</t>
  </si>
  <si>
    <t>Target Volume</t>
  </si>
  <si>
    <t>Lokasi</t>
  </si>
  <si>
    <t>Jumlah Pagu (Rp)</t>
  </si>
  <si>
    <t>Nilai Kontrak (Rp)</t>
  </si>
  <si>
    <t>Nama Pelaksana</t>
  </si>
  <si>
    <t>Bobot (%)</t>
  </si>
  <si>
    <t>Real Komulatif (%)</t>
  </si>
  <si>
    <t>Realisasi Tertimbang (%)</t>
  </si>
  <si>
    <t>Sisa Pagu (Rp)</t>
  </si>
  <si>
    <t>Desa / Kel</t>
  </si>
  <si>
    <t>Kecamatan</t>
  </si>
  <si>
    <t>Rp</t>
  </si>
  <si>
    <t>Belanja Alat/Bahan untuk Kegiatan Kantor-Alat Tulis Kantor</t>
  </si>
  <si>
    <t>Polebunging</t>
  </si>
  <si>
    <t>Bontomanai</t>
  </si>
  <si>
    <t>-</t>
  </si>
  <si>
    <t>Belanja Makanan dan Minuman Rapat</t>
  </si>
  <si>
    <t>T o t a l</t>
  </si>
  <si>
    <t xml:space="preserve"> -</t>
  </si>
  <si>
    <t>Polebunging, 18 Agustus 2022</t>
  </si>
  <si>
    <t>P P T K,</t>
  </si>
  <si>
    <t>ARMAN,S.Sos</t>
  </si>
  <si>
    <t>Nip. 197505242005021003</t>
  </si>
  <si>
    <t>TAHUN ANGGARAN 2026</t>
  </si>
  <si>
    <t>Penyusunan Dokumen Perencanaan Perangkat Daerah</t>
  </si>
  <si>
    <t>Belanja Alat/Bahan untuk Kegiatan Kantor- Kertas dan Cover</t>
  </si>
  <si>
    <t>Belanja Alat/Bahan untuk Kegiatan Kantor-Bahan Komputer</t>
  </si>
  <si>
    <t>Belanja Perjalan Dinas Biasa</t>
  </si>
  <si>
    <t>Polebunging, 31 Januari 2026</t>
  </si>
  <si>
    <t>Rp3.589.872,00</t>
  </si>
  <si>
    <t xml:space="preserve">Penyediaan gaji dan Tunjangan ASN </t>
  </si>
  <si>
    <t>Tidak Langsung</t>
  </si>
  <si>
    <t>Rp62.466.180,00</t>
  </si>
  <si>
    <t xml:space="preserve">Belanja Gaji Pokok PNS </t>
  </si>
  <si>
    <t>Belanja Tunjangan Keluarga PNS 7.256.846,00</t>
  </si>
  <si>
    <t>Belanja Tunjangan Jabatan PNS 5.920.000,00</t>
  </si>
  <si>
    <t>Rp117.547.418,00</t>
  </si>
  <si>
    <t xml:space="preserve">Belanja Tunjangan Fungsional Umum PNS </t>
  </si>
  <si>
    <t xml:space="preserve">Belanja Tunjangan Beras PNS </t>
  </si>
  <si>
    <t xml:space="preserve">Belanja Pembulatan Gaji PNS </t>
  </si>
  <si>
    <t>Belanja Gaji Pokok PNS</t>
  </si>
  <si>
    <t>Belanja Tunjangan Keluarga PNS</t>
  </si>
  <si>
    <t>Belanja Tunjangan Jabatan PNS</t>
  </si>
  <si>
    <t>Belanja Tunjangan Fungsional Umum PNS</t>
  </si>
  <si>
    <t>Belanja Tunjangan Beras PNS</t>
  </si>
  <si>
    <t>Belanja Tunjangan PPh/Tunjangan Khusus PNS</t>
  </si>
  <si>
    <t>Belanja Pembulatan Gaji PNS</t>
  </si>
  <si>
    <t xml:space="preserve">Belanja Iuran Jaminan Kesehatan PNS </t>
  </si>
  <si>
    <t>Belanja Iuran Jaminan Kecelakaan Kerja PNS</t>
  </si>
  <si>
    <t>Belanja Iuran Jaminan Kematian PNS</t>
  </si>
  <si>
    <t>Belanja iuran Simpanan Peserta Tabungan Perumahan Rakyat ASN</t>
  </si>
  <si>
    <t xml:space="preserve">Tambahan Penghasilan berdasarkan Beban Kerja PNS </t>
  </si>
  <si>
    <t>Koordinasi dan Penyusunan Laporan Keuangan Akhir Tahun SKPD</t>
  </si>
  <si>
    <t>Belanja Perjalanan Dinas Dalam Kota</t>
  </si>
  <si>
    <t>Koordinasi dan Penyusunan Laporan Keuangan Bulanan/ Triwulanan/ Semesteran SKPD</t>
  </si>
  <si>
    <t>Belanja Alat/Bahan untuk Kegiatan Kantor- Bahan Komputer</t>
  </si>
  <si>
    <t>Administrasi Barang Milik Daerah pada Perangkat Daerah</t>
  </si>
  <si>
    <t>Rekonsiliasi dan Penyusunan Laporan Barang Milik Daerah pada SKPD</t>
  </si>
  <si>
    <t>b1 di atas 8 jam</t>
  </si>
  <si>
    <t>b2 di atas 8 jam</t>
  </si>
  <si>
    <t>b1</t>
  </si>
  <si>
    <t>b2</t>
  </si>
  <si>
    <t>b3</t>
  </si>
  <si>
    <t>c1</t>
  </si>
  <si>
    <t>c2</t>
  </si>
  <si>
    <t>c3</t>
  </si>
  <si>
    <t>Belanja cetak spanduk</t>
  </si>
  <si>
    <t>FERI ADY, S.ST</t>
  </si>
  <si>
    <t xml:space="preserve">Nip. 198202132014071002 
</t>
  </si>
  <si>
    <t>Penyelenggaraan Rapat Koordinasi dan Konsultasi SKPD</t>
  </si>
  <si>
    <t>Belanja Perjalanan Dinas Biasa dalam daerah</t>
  </si>
  <si>
    <t>Belanja Perjalanan Dinas Biasa luar daerah</t>
  </si>
  <si>
    <t xml:space="preserve"> Penyediaan Jasa Pelayanan Umum Kantor</t>
  </si>
  <si>
    <t>Belanja Alat/Bahan untuk Kegiatan Kantor- Bahan Cetak</t>
  </si>
  <si>
    <t>Belanja Makanan dan Minuman Jamuan Tamu</t>
  </si>
  <si>
    <t>Belanja Jasa Tenaga Pelayanan Umum SLTA</t>
  </si>
  <si>
    <t>Belanja Jasa Tenaga Administrasi</t>
  </si>
  <si>
    <t>Belanja Jasa Tenaga Pelayanan Umum S1</t>
  </si>
  <si>
    <t>Belanja Jasa Tenaga Operator Komputer</t>
  </si>
  <si>
    <t>Belanja Iuran Jaminan Kecelakaan Kerja bagi Non ASN</t>
  </si>
  <si>
    <t>Penyediaan Jasa Komunikasi, Sumber Daya Air dan Listrik</t>
  </si>
  <si>
    <t>Belanja Tagihan Air</t>
  </si>
  <si>
    <t>Belanja Tagihan Listrik</t>
  </si>
  <si>
    <t>Rp4.416.735,00</t>
  </si>
  <si>
    <t xml:space="preserve"> Pemeliharaan Barang Milik Daerah Penunjang Urusan Pemerintahan Daera</t>
  </si>
  <si>
    <t>Penyediaan Jasa Pemeliharaan, Biaya Pemeliharaan, dan Pajak Kendaraan Perorangan Dinas atau Kendaraan Dinas Jabatan</t>
  </si>
  <si>
    <t>Belanja Pemeliharaan Alat Angkutan-Alat Angkutan Darat Bermotor-Kendaraan Bermotor Penumpang</t>
  </si>
  <si>
    <t>Rp31.547.450,00</t>
  </si>
  <si>
    <t>Penyediaan Jasa Pemeliharaan, Biaya Pemeliharaan, Pajak dan Perizinan Kendaraan Dinas Operasional atau Lapangan</t>
  </si>
  <si>
    <t>Belanja Pemeliharaan Alat Angkutan-Alat Angkutan Darat Bermotor-Kendaraan Bermotor Beroda Dua</t>
  </si>
  <si>
    <t>Rp14.543.127,00</t>
  </si>
  <si>
    <t>Belanja Pemeliharaan Komputer-Peralatan Komputer-Peralatan Personal Computer</t>
  </si>
  <si>
    <t>Pemeliharaan Alat Kantor dan Rumah Tangga-Alat Rumah Tangga-Alat Pendingin</t>
  </si>
  <si>
    <t>Belanja Personal Komputer laptop</t>
  </si>
  <si>
    <t>Belanja Personal Komputer printer</t>
  </si>
  <si>
    <t>NUR SYAMSI, S.Sos</t>
  </si>
  <si>
    <t>Nip. 197910032005021005</t>
  </si>
  <si>
    <t>Belanja Modal Kursi Kerja Pejabat</t>
  </si>
  <si>
    <t>KOORDINASI PENYELENGGARAAN KEGIATAN PEMERINTAHAN DI TINGKAT KECAMATAN</t>
  </si>
  <si>
    <t>Peningkatan Efektifitas Kegiatan Pemerintahan di Wilayah Kecamatan</t>
  </si>
  <si>
    <t>Belanja Perjalanan Dinas Dalam Daerah</t>
  </si>
  <si>
    <t>DJUMRIYANA,S.E.,M.Tr.A.P.</t>
  </si>
  <si>
    <t xml:space="preserve"> Nip. 198604252010012014</t>
  </si>
  <si>
    <t xml:space="preserve"> Nip. 19791003 200502 1 005</t>
  </si>
  <si>
    <t>Peningkatan Efektifitas Kegiatan Pemberdayaan Masyarakat di Wilayah Kecamatan</t>
  </si>
  <si>
    <t>ARUNG,A.Md.</t>
  </si>
  <si>
    <t xml:space="preserve"> Nip. 197510272003121009</t>
  </si>
  <si>
    <t>PENYELENGGARAAN URUSAN PEMERINTAHAN UMUM SESUAI PENUGASAN KEPALA DAERAH</t>
  </si>
  <si>
    <t>Pembinaan Kerukunan Antar Suku dan Intra Suku, Umat Beragama, Ras, dan Golongan Lainnya Guna Mewujudkan Stabilitas Keamanan Lokal,Regional dan Nasional</t>
  </si>
  <si>
    <t>Lansung</t>
  </si>
  <si>
    <t>Belanja Makan dan Minum Tamu</t>
  </si>
  <si>
    <t>LAILA WAHYUNI,ST.</t>
  </si>
  <si>
    <t xml:space="preserve"> Nip. 198110192005022004</t>
  </si>
  <si>
    <t>Koordinasi Upaya Penyelenggaraan Ketentraman dan Ketertiban Umum</t>
  </si>
  <si>
    <t>Sinergitas dengan kepolisian Negara Republik Indonesia , Tentara Nasional Indonesia  dan Instansi vertikal di wiilayah Kecamatan</t>
  </si>
  <si>
    <t>NUR KAMAR,S. Kel</t>
  </si>
  <si>
    <t>NIP.198002222011011006</t>
  </si>
  <si>
    <t xml:space="preserve"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t>
  </si>
  <si>
    <t xml:space="preserve">Belanja Alat/Bahan untuk Kegiatan Kantor-Kertas dan Cover                                                                                                                                                           </t>
  </si>
  <si>
    <t xml:space="preserve"> Belanja Alat/Bahan untuk Kegiatan Kantor-Bahan Komputer</t>
  </si>
  <si>
    <t xml:space="preserve">Belanja Makan dan Minum Rapat </t>
  </si>
  <si>
    <t>Belanja Makanan dan minuman aktivitas lapangan</t>
  </si>
  <si>
    <t xml:space="preserve">REKAPITULASI REALISASI FISIK DAN KEUANGAN </t>
  </si>
  <si>
    <t>APBD KECAMATAN BONTOMANAI  KABUPATEN KEPULAUAN SELAYAR</t>
  </si>
  <si>
    <t xml:space="preserve">SKPD    </t>
  </si>
  <si>
    <t>: Kecamatan Bontomanai</t>
  </si>
  <si>
    <t xml:space="preserve">Belanja   </t>
  </si>
  <si>
    <t>: Belanja Langsung &amp; Tidak Langsung</t>
  </si>
  <si>
    <t>Nama  PPTK</t>
  </si>
  <si>
    <t xml:space="preserve">Jumlah Pagu     (Rp.) </t>
  </si>
  <si>
    <t>Bobot   (%)</t>
  </si>
  <si>
    <t>Realisasi Komulatif</t>
  </si>
  <si>
    <t>Sisa Pagu (Rp.)</t>
  </si>
  <si>
    <t xml:space="preserve"> Masalah Yang Dihadapi  </t>
  </si>
  <si>
    <t>Saran Tindak Lanjut</t>
  </si>
  <si>
    <t>Fisik 
%</t>
  </si>
  <si>
    <t>Keuangan %</t>
  </si>
  <si>
    <t xml:space="preserve">Keuangan </t>
  </si>
  <si>
    <t>Rp.</t>
  </si>
  <si>
    <t>FERI ADY,ST</t>
  </si>
  <si>
    <t>TOTAL</t>
  </si>
  <si>
    <t>CAMAT BONTOMANAI</t>
  </si>
  <si>
    <t>MUHAMMAD ASRI,S.Sos.,M.M</t>
  </si>
  <si>
    <t>Nip. 19781230 200502 1 005</t>
  </si>
  <si>
    <t>JUMLAH (Rp)</t>
  </si>
  <si>
    <t>TAHUN N</t>
  </si>
  <si>
    <t>KODE</t>
  </si>
  <si>
    <t>URAIAN</t>
  </si>
  <si>
    <t>SUMBER DANA</t>
  </si>
  <si>
    <t>LOKASI</t>
  </si>
  <si>
    <t>TAHUN-1</t>
  </si>
  <si>
    <t>BELANJA OPERASI</t>
  </si>
  <si>
    <t>BELANJA MODAL</t>
  </si>
  <si>
    <t>BELANJA TIDAK TERDUGA</t>
  </si>
  <si>
    <t>BELANJA TRANSFER</t>
  </si>
  <si>
    <t>JUMLAH</t>
  </si>
  <si>
    <t>TAHUN+1</t>
  </si>
  <si>
    <t>UNSUR KEWILAYAHAN</t>
  </si>
  <si>
    <t>KECAMATAN</t>
  </si>
  <si>
    <t>7-01.01</t>
  </si>
  <si>
    <t>7-01.01.2.01</t>
  </si>
  <si>
    <t>7-01.01.2.01.001</t>
  </si>
  <si>
    <t>Dana Alokasi Umum (DAU)</t>
  </si>
  <si>
    <t>Lokasi belum ditentukan</t>
  </si>
  <si>
    <t>7-01.01.2.02</t>
  </si>
  <si>
    <t>7-01.01.2.02.001</t>
  </si>
  <si>
    <t>Penyediaan Gaji dan Tunjangan ASN</t>
  </si>
  <si>
    <t>7-01.01.2.02.005</t>
  </si>
  <si>
    <t>7-01.01.2.02.007</t>
  </si>
  <si>
    <t>7-01.01.2.03</t>
  </si>
  <si>
    <t>7-01.01.2.03.005</t>
  </si>
  <si>
    <t>7-01.01.2.06</t>
  </si>
  <si>
    <t>7-01.01.2.06.002</t>
  </si>
  <si>
    <t>7-01.01.2.06.006</t>
  </si>
  <si>
    <t>Penyediaan Bahan Bacaan dan Peraturan Perundang- undangan</t>
  </si>
  <si>
    <t>7-01.01.2.06.009</t>
  </si>
  <si>
    <t>7-01.01.2.08</t>
  </si>
  <si>
    <t>7-01.01.2.08.002</t>
  </si>
  <si>
    <t>7-01.01.2.08.004</t>
  </si>
  <si>
    <t>7-01.01.2.09</t>
  </si>
  <si>
    <t>7-01.01.2.09.001</t>
  </si>
  <si>
    <t>7-01.01.2.09.002</t>
  </si>
  <si>
    <t>7-01.01.2.09.006</t>
  </si>
  <si>
    <t>7-01.02</t>
  </si>
  <si>
    <t>PROGRAM PENYELENGGARAAN PEMERINTAHAN DAN PELAYANAN PUBLIK</t>
  </si>
  <si>
    <t>7-01.02.2.02</t>
  </si>
  <si>
    <t>Penyelenggaraan Urusan Pemerintahan yang Tidak Dilaksanakan oleh Unit Kerja Perangkat Daerah yang Ada di Kecamatan</t>
  </si>
  <si>
    <t>7-01.02.2.02.003</t>
  </si>
  <si>
    <t>Peningkatan Efektifitas Pelaksanaan Pelayanan kepada Masyarakat di Wilayah Kecamatan</t>
  </si>
  <si>
    <t>7-01.03</t>
  </si>
  <si>
    <t>PROGRAM PEMBERDAYAAN MASYARAKAT DESA DAN KELURAHAN</t>
  </si>
  <si>
    <t>7-01.03.2.01</t>
  </si>
  <si>
    <t>7-01.03.2.01.001</t>
  </si>
  <si>
    <t>Peningkatan Partisipasi Masyarakat dalam Forum Musyawarah Perencanaan Pembangunan di Desa</t>
  </si>
  <si>
    <t>7-01.03.2.01.003</t>
  </si>
  <si>
    <t>7-01.04</t>
  </si>
  <si>
    <t>7-01.04.2.01</t>
  </si>
  <si>
    <t>7-01.04.2.01.001</t>
  </si>
  <si>
    <t>Sinergitas dengan Kepolisian Negara Republik Indonesia, Tentara Nasional Indonesia dan Instansi Vertikal di Wilayah Kecamatan</t>
  </si>
  <si>
    <t>7-01.05</t>
  </si>
  <si>
    <t>7-01.05.2.01</t>
  </si>
  <si>
    <t>Penyelenggaraan Urusan Pemerintahan Umum Sesuai Penugasan Kepala Daerah</t>
  </si>
  <si>
    <t>7-01.05.2.01.001</t>
  </si>
  <si>
    <t>Pembinaan Wawasan Kebangsaan dan Ketahanan Nasional dalam rangka Memantapkan Pengamalan Pancasila, Pelaksanaan Undang- Undang Dasar Negara Republik Indonesia Tahun 1945, Pelestarian Bhinneka Tunggal Ika serta Pemertahanan dan Pemeliharaan Keutuhan Negara Kesatuan Republik Indonesia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</si>
</sst>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176" formatCode="_(* #,##0.00_);_(* \(#,##0.00\);_(* &quot;-&quot;??_);_(@_)"/>
    <numFmt numFmtId="177" formatCode="_(&quot;Rp&quot;* #,##0.00_);_(&quot;Rp&quot;* \(#,##0.00\);_(&quot;Rp&quot;* &quot;-&quot;??_);_(@_)"/>
    <numFmt numFmtId="178" formatCode="_(* #,##0_);_(* \(#,##0\);_(* &quot;-&quot;_);_(@_)"/>
    <numFmt numFmtId="179" formatCode="_(&quot;Rp&quot;* #,##0_);_(&quot;Rp&quot;* \(#,##0\);_(&quot;Rp&quot;* &quot;-&quot;_);_(@_)"/>
    <numFmt numFmtId="180" formatCode="dd\-mmm"/>
    <numFmt numFmtId="181" formatCode="_(* #,##0.00_);_(* \(#,##0.00\);_(* &quot;-&quot;_);_(@_)"/>
    <numFmt numFmtId="182" formatCode="0.0000"/>
    <numFmt numFmtId="183" formatCode="_(* #,##0.0000_);_(* \(#,##0.0000\);_(* &quot;-&quot;_);_(@_)"/>
    <numFmt numFmtId="184" formatCode="&quot;Rp&quot;#,##0_);[Red]\(&quot;Rp&quot;#,##0\)"/>
    <numFmt numFmtId="185" formatCode="_-&quot;Rp&quot;* #,##0_-;\-&quot;Rp&quot;* #,##0_-;_-&quot;Rp&quot;* &quot;-&quot;??_-;_-@_-"/>
    <numFmt numFmtId="186" formatCode="#,##0_ ;\-#,##0\ "/>
    <numFmt numFmtId="187" formatCode="_(* #,##0.0_);_(* \(#,##0.0\);_(* &quot;-&quot;_);_(@_)"/>
    <numFmt numFmtId="188" formatCode="&quot;Rp&quot;#,##0.00;[Red]\-&quot;Rp&quot;#,##0.00"/>
    <numFmt numFmtId="189" formatCode="#,000_);[Red]\(#,000\)"/>
    <numFmt numFmtId="190" formatCode="#,##0.00;[Red]#,##0.00"/>
  </numFmts>
  <fonts count="63">
    <font>
      <sz val="10"/>
      <name val="Arial"/>
      <charset val="134"/>
    </font>
    <font>
      <sz val="5"/>
      <name val="Times New Roman"/>
      <charset val="134"/>
    </font>
    <font>
      <b/>
      <sz val="5.5"/>
      <name val="Arial"/>
      <charset val="134"/>
    </font>
    <font>
      <sz val="4"/>
      <name val="Times New Roman"/>
      <charset val="134"/>
    </font>
    <font>
      <sz val="5.5"/>
      <name val="Microsoft Sans Serif"/>
      <charset val="134"/>
    </font>
    <font>
      <sz val="9"/>
      <name val="Bookman Old Style"/>
      <charset val="134"/>
    </font>
    <font>
      <sz val="10"/>
      <name val="Bookman Old Style"/>
      <charset val="134"/>
    </font>
    <font>
      <b/>
      <sz val="11"/>
      <name val="Bookman Old Style"/>
      <charset val="134"/>
    </font>
    <font>
      <b/>
      <sz val="9"/>
      <name val="Bookman Old Style"/>
      <charset val="134"/>
    </font>
    <font>
      <b/>
      <sz val="8"/>
      <name val="Bookman Old Style"/>
      <charset val="134"/>
    </font>
    <font>
      <b/>
      <sz val="10"/>
      <name val="Bookman Old Style"/>
      <charset val="134"/>
    </font>
    <font>
      <b/>
      <u/>
      <sz val="10"/>
      <name val="Bookman Old Style"/>
      <charset val="134"/>
    </font>
    <font>
      <sz val="11"/>
      <name val="Segoe UI"/>
      <charset val="134"/>
    </font>
    <font>
      <b/>
      <sz val="8"/>
      <name val="Segoe UI"/>
      <charset val="134"/>
    </font>
    <font>
      <sz val="8"/>
      <name val="Segoe UI"/>
      <charset val="134"/>
    </font>
    <font>
      <sz val="10"/>
      <name val="Segoe UI"/>
      <charset val="134"/>
    </font>
    <font>
      <b/>
      <sz val="11"/>
      <name val="Segoe UI"/>
      <charset val="134"/>
    </font>
    <font>
      <b/>
      <sz val="10"/>
      <name val="Segoe UI"/>
      <charset val="134"/>
    </font>
    <font>
      <b/>
      <sz val="14"/>
      <name val="Segoe UI"/>
      <charset val="134"/>
    </font>
    <font>
      <b/>
      <u/>
      <sz val="10"/>
      <name val="Segoe UI"/>
      <charset val="134"/>
    </font>
    <font>
      <sz val="8"/>
      <color rgb="FF303E67"/>
      <name val="Arial"/>
      <charset val="134"/>
    </font>
    <font>
      <sz val="7.35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Calibri"/>
      <charset val="134"/>
    </font>
    <font>
      <sz val="12"/>
      <color theme="1"/>
      <name val="Bookman Old Style"/>
      <charset val="134"/>
    </font>
    <font>
      <sz val="12"/>
      <color theme="1"/>
      <name val="Segoe UI"/>
      <charset val="134"/>
    </font>
    <font>
      <sz val="9"/>
      <color rgb="FF000000"/>
      <name val="Arial"/>
      <charset val="134"/>
    </font>
    <font>
      <sz val="8.1"/>
      <color rgb="FF000000"/>
      <name val="Arial"/>
      <charset val="134"/>
    </font>
    <font>
      <sz val="8.2"/>
      <color rgb="FF000000"/>
      <name val="Arial"/>
      <charset val="134"/>
    </font>
    <font>
      <b/>
      <sz val="12"/>
      <color indexed="8"/>
      <name val="Arial Narrow"/>
      <charset val="134"/>
    </font>
    <font>
      <b/>
      <sz val="12"/>
      <name val="Arial Narrow"/>
      <charset val="134"/>
    </font>
    <font>
      <b/>
      <sz val="11"/>
      <color indexed="8"/>
      <name val="Arial Narrow"/>
      <charset val="134"/>
    </font>
    <font>
      <b/>
      <sz val="10"/>
      <color indexed="8"/>
      <name val="Arial Narrow"/>
      <charset val="134"/>
    </font>
    <font>
      <sz val="10"/>
      <color indexed="8"/>
      <name val="Arial Narrow"/>
      <charset val="134"/>
    </font>
    <font>
      <b/>
      <sz val="11"/>
      <name val="Arial Narrow"/>
      <charset val="134"/>
    </font>
    <font>
      <sz val="10"/>
      <name val="Arial Narrow"/>
      <charset val="134"/>
    </font>
    <font>
      <b/>
      <sz val="11"/>
      <color theme="1"/>
      <name val="Arial Narrow"/>
      <charset val="134"/>
    </font>
    <font>
      <b/>
      <sz val="10"/>
      <color theme="1"/>
      <name val="Arial Narrow"/>
      <charset val="134"/>
    </font>
    <font>
      <sz val="11"/>
      <name val="Arial Narrow"/>
      <charset val="134"/>
    </font>
    <font>
      <sz val="11"/>
      <color rgb="FF000000"/>
      <name val="Arial"/>
      <charset val="134"/>
    </font>
    <font>
      <b/>
      <sz val="10"/>
      <name val="Arial"/>
      <charset val="134"/>
    </font>
    <font>
      <b/>
      <u/>
      <sz val="10"/>
      <name val="Arial"/>
      <charset val="134"/>
    </font>
    <font>
      <sz val="11"/>
      <color theme="1"/>
      <name val="Calibri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CEC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8">
    <border>
      <left/>
      <right/>
      <top/>
      <bottom/>
      <diagonal/>
    </border>
    <border>
      <left style="medium">
        <color rgb="FF2B2B2B"/>
      </left>
      <right style="medium">
        <color rgb="FF7F7F7F"/>
      </right>
      <top style="thick">
        <color rgb="FF2B2B2B"/>
      </top>
      <bottom/>
      <diagonal/>
    </border>
    <border>
      <left/>
      <right style="medium">
        <color rgb="FF7F7F7F"/>
      </right>
      <top style="thick">
        <color rgb="FF2B2B2B"/>
      </top>
      <bottom/>
      <diagonal/>
    </border>
    <border>
      <left style="medium">
        <color rgb="FF7F7F7F"/>
      </left>
      <right/>
      <top style="thick">
        <color rgb="FF2B2B2B"/>
      </top>
      <bottom/>
      <diagonal/>
    </border>
    <border>
      <left/>
      <right/>
      <top style="thick">
        <color rgb="FF2B2B2B"/>
      </top>
      <bottom/>
      <diagonal/>
    </border>
    <border>
      <left style="medium">
        <color rgb="FF2B2B2B"/>
      </left>
      <right style="medium">
        <color rgb="FF7F7F7F"/>
      </right>
      <top/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 style="medium">
        <color rgb="FF2B2B2B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2B2B2B"/>
      </left>
      <right style="medium">
        <color rgb="FF7F7F7F"/>
      </right>
      <top style="medium">
        <color rgb="FF2B2B2B"/>
      </top>
      <bottom/>
      <diagonal/>
    </border>
    <border>
      <left/>
      <right style="medium">
        <color rgb="FF7F7F7F"/>
      </right>
      <top style="medium">
        <color rgb="FF2B2B2B"/>
      </top>
      <bottom/>
      <diagonal/>
    </border>
    <border>
      <left style="medium">
        <color rgb="FF7F7F7F"/>
      </left>
      <right/>
      <top style="medium">
        <color rgb="FF2B2B2B"/>
      </top>
      <bottom style="medium">
        <color rgb="FF7F7F7F"/>
      </bottom>
      <diagonal/>
    </border>
    <border>
      <left/>
      <right/>
      <top style="medium">
        <color rgb="FF2B2B2B"/>
      </top>
      <bottom style="medium">
        <color rgb="FF7F7F7F"/>
      </bottom>
      <diagonal/>
    </border>
    <border>
      <left/>
      <right style="medium">
        <color rgb="FF2B2B2B"/>
      </right>
      <top style="thick">
        <color rgb="FF2B2B2B"/>
      </top>
      <bottom/>
      <diagonal/>
    </border>
    <border>
      <left/>
      <right style="medium">
        <color rgb="FF2B2B2B"/>
      </right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 style="medium">
        <color rgb="FF2B2B2B"/>
      </right>
      <top/>
      <bottom/>
      <diagonal/>
    </border>
    <border>
      <left/>
      <right style="medium">
        <color rgb="FF2B2B2B"/>
      </right>
      <top style="medium">
        <color rgb="FF2B2B2B"/>
      </top>
      <bottom style="medium">
        <color rgb="FF7F7F7F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rgb="FFF1F2F7"/>
      </left>
      <right style="medium">
        <color rgb="FFF1F2F7"/>
      </right>
      <top style="medium">
        <color rgb="FFF1F2F7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rgb="FFEAF0F7"/>
      </top>
      <bottom/>
      <diagonal/>
    </border>
    <border>
      <left/>
      <right/>
      <top style="medium">
        <color rgb="FFEAF0F7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42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center"/>
    </xf>
    <xf numFmtId="0" fontId="42" fillId="7" borderId="100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01" applyNumberFormat="0" applyFill="0" applyAlignment="0" applyProtection="0">
      <alignment vertical="center"/>
    </xf>
    <xf numFmtId="0" fontId="49" fillId="0" borderId="101" applyNumberFormat="0" applyFill="0" applyAlignment="0" applyProtection="0">
      <alignment vertical="center"/>
    </xf>
    <xf numFmtId="0" fontId="50" fillId="0" borderId="102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103" applyNumberFormat="0" applyAlignment="0" applyProtection="0">
      <alignment vertical="center"/>
    </xf>
    <xf numFmtId="0" fontId="52" fillId="9" borderId="104" applyNumberFormat="0" applyAlignment="0" applyProtection="0">
      <alignment vertical="center"/>
    </xf>
    <xf numFmtId="0" fontId="53" fillId="9" borderId="103" applyNumberFormat="0" applyAlignment="0" applyProtection="0">
      <alignment vertical="center"/>
    </xf>
    <xf numFmtId="0" fontId="54" fillId="10" borderId="105" applyNumberFormat="0" applyAlignment="0" applyProtection="0">
      <alignment vertical="center"/>
    </xf>
    <xf numFmtId="0" fontId="55" fillId="0" borderId="106" applyNumberFormat="0" applyFill="0" applyAlignment="0" applyProtection="0">
      <alignment vertical="center"/>
    </xf>
    <xf numFmtId="0" fontId="56" fillId="0" borderId="107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62" fillId="0" borderId="0" applyFont="0" applyFill="0" applyBorder="0" applyAlignment="0" applyProtection="0">
      <alignment vertical="top"/>
    </xf>
    <xf numFmtId="178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62" fillId="0" borderId="0">
      <alignment vertical="top"/>
    </xf>
    <xf numFmtId="0" fontId="62" fillId="0" borderId="0">
      <alignment vertical="top"/>
    </xf>
  </cellStyleXfs>
  <cellXfs count="49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2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180" fontId="2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/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1" xfId="0" applyFont="1" applyBorder="1" applyAlignment="1">
      <alignment horizontal="left" vertical="center" wrapText="1" indent="1"/>
    </xf>
    <xf numFmtId="0" fontId="1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178" fontId="6" fillId="2" borderId="30" xfId="4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left" vertical="center" wrapText="1"/>
    </xf>
    <xf numFmtId="178" fontId="6" fillId="2" borderId="30" xfId="4" applyFont="1" applyFill="1" applyBorder="1" applyAlignment="1">
      <alignment horizontal="left" vertical="center"/>
    </xf>
    <xf numFmtId="2" fontId="6" fillId="2" borderId="30" xfId="3" applyNumberFormat="1" applyFont="1" applyFill="1" applyBorder="1" applyAlignment="1">
      <alignment vertical="center"/>
    </xf>
    <xf numFmtId="0" fontId="6" fillId="2" borderId="31" xfId="0" applyFont="1" applyFill="1" applyBorder="1" applyAlignment="1">
      <alignment horizontal="center" vertical="center"/>
    </xf>
    <xf numFmtId="178" fontId="6" fillId="2" borderId="32" xfId="4" applyFont="1" applyFill="1" applyBorder="1" applyAlignment="1">
      <alignment vertical="center"/>
    </xf>
    <xf numFmtId="0" fontId="6" fillId="2" borderId="32" xfId="0" applyFont="1" applyFill="1" applyBorder="1" applyAlignment="1">
      <alignment vertical="center"/>
    </xf>
    <xf numFmtId="0" fontId="6" fillId="2" borderId="32" xfId="0" applyFont="1" applyFill="1" applyBorder="1" applyAlignment="1">
      <alignment horizontal="left" vertical="center" wrapText="1"/>
    </xf>
    <xf numFmtId="178" fontId="6" fillId="2" borderId="32" xfId="4" applyFont="1" applyFill="1" applyBorder="1" applyAlignment="1">
      <alignment horizontal="left" vertical="center"/>
    </xf>
    <xf numFmtId="0" fontId="6" fillId="2" borderId="33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178" fontId="6" fillId="2" borderId="35" xfId="4" applyFont="1" applyFill="1" applyBorder="1" applyAlignment="1">
      <alignment horizontal="left" vertical="center" wrapText="1"/>
    </xf>
    <xf numFmtId="178" fontId="6" fillId="2" borderId="33" xfId="4" applyFont="1" applyFill="1" applyBorder="1" applyAlignment="1">
      <alignment horizontal="left" vertical="center" wrapText="1"/>
    </xf>
    <xf numFmtId="178" fontId="6" fillId="2" borderId="34" xfId="4" applyFont="1" applyFill="1" applyBorder="1" applyAlignment="1">
      <alignment horizontal="left" vertical="center" wrapText="1"/>
    </xf>
    <xf numFmtId="2" fontId="6" fillId="2" borderId="32" xfId="3" applyNumberFormat="1" applyFont="1" applyFill="1" applyBorder="1" applyAlignment="1">
      <alignment vertical="center"/>
    </xf>
    <xf numFmtId="0" fontId="10" fillId="4" borderId="36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178" fontId="10" fillId="4" borderId="37" xfId="4" applyFont="1" applyFill="1" applyBorder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178" fontId="6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2" fontId="6" fillId="2" borderId="30" xfId="3" applyNumberFormat="1" applyFont="1" applyFill="1" applyBorder="1" applyAlignment="1">
      <alignment horizontal="right" vertical="center"/>
    </xf>
    <xf numFmtId="0" fontId="6" fillId="2" borderId="30" xfId="4" applyNumberFormat="1" applyFont="1" applyFill="1" applyBorder="1" applyAlignment="1">
      <alignment horizontal="right" vertical="center"/>
    </xf>
    <xf numFmtId="3" fontId="6" fillId="2" borderId="30" xfId="4" applyNumberFormat="1" applyFont="1" applyFill="1" applyBorder="1" applyAlignment="1">
      <alignment horizontal="right" vertical="center"/>
    </xf>
    <xf numFmtId="4" fontId="6" fillId="2" borderId="30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6" fillId="2" borderId="30" xfId="0" applyFont="1" applyFill="1" applyBorder="1" applyAlignment="1">
      <alignment vertical="center" wrapText="1"/>
    </xf>
    <xf numFmtId="181" fontId="6" fillId="2" borderId="30" xfId="4" applyNumberFormat="1" applyFont="1" applyFill="1" applyBorder="1" applyAlignment="1">
      <alignment horizontal="right" vertical="center"/>
    </xf>
    <xf numFmtId="0" fontId="6" fillId="2" borderId="32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2" fontId="6" fillId="2" borderId="32" xfId="3" applyNumberFormat="1" applyFont="1" applyFill="1" applyBorder="1" applyAlignment="1">
      <alignment horizontal="right" vertical="center"/>
    </xf>
    <xf numFmtId="181" fontId="6" fillId="2" borderId="32" xfId="4" applyNumberFormat="1" applyFont="1" applyFill="1" applyBorder="1" applyAlignment="1">
      <alignment horizontal="right" vertical="center"/>
    </xf>
    <xf numFmtId="178" fontId="6" fillId="2" borderId="38" xfId="4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vertical="center"/>
    </xf>
    <xf numFmtId="2" fontId="10" fillId="4" borderId="37" xfId="3" applyNumberFormat="1" applyFont="1" applyFill="1" applyBorder="1" applyAlignment="1">
      <alignment horizontal="right" vertical="center"/>
    </xf>
    <xf numFmtId="181" fontId="10" fillId="4" borderId="37" xfId="4" applyNumberFormat="1" applyFont="1" applyFill="1" applyBorder="1" applyAlignment="1">
      <alignment horizontal="left" vertical="center"/>
    </xf>
    <xf numFmtId="178" fontId="6" fillId="4" borderId="37" xfId="0" applyNumberFormat="1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vertical="center"/>
    </xf>
    <xf numFmtId="182" fontId="6" fillId="2" borderId="0" xfId="0" applyNumberFormat="1" applyFont="1" applyFill="1" applyAlignment="1">
      <alignment vertical="center"/>
    </xf>
    <xf numFmtId="183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178" fontId="6" fillId="2" borderId="0" xfId="4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179" fontId="6" fillId="2" borderId="0" xfId="5" applyFont="1" applyFill="1" applyAlignment="1">
      <alignment vertical="center"/>
    </xf>
    <xf numFmtId="179" fontId="6" fillId="2" borderId="0" xfId="5" applyFont="1" applyFill="1" applyBorder="1" applyAlignment="1">
      <alignment vertical="center"/>
    </xf>
    <xf numFmtId="177" fontId="0" fillId="0" borderId="0" xfId="2" applyFont="1"/>
    <xf numFmtId="0" fontId="6" fillId="2" borderId="43" xfId="0" applyFont="1" applyFill="1" applyBorder="1" applyAlignment="1">
      <alignment vertical="center"/>
    </xf>
    <xf numFmtId="184" fontId="6" fillId="2" borderId="0" xfId="0" applyNumberFormat="1" applyFont="1" applyFill="1" applyAlignment="1">
      <alignment vertical="center"/>
    </xf>
    <xf numFmtId="179" fontId="6" fillId="2" borderId="0" xfId="0" applyNumberFormat="1" applyFont="1" applyFill="1" applyAlignment="1">
      <alignment vertical="center"/>
    </xf>
    <xf numFmtId="0" fontId="6" fillId="4" borderId="44" xfId="0" applyFont="1" applyFill="1" applyBorder="1" applyAlignment="1">
      <alignment vertical="center"/>
    </xf>
    <xf numFmtId="185" fontId="6" fillId="2" borderId="0" xfId="2" applyNumberFormat="1" applyFont="1" applyFill="1" applyAlignment="1">
      <alignment vertical="center"/>
    </xf>
    <xf numFmtId="177" fontId="6" fillId="2" borderId="0" xfId="2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185" fontId="6" fillId="2" borderId="0" xfId="0" applyNumberFormat="1" applyFont="1" applyFill="1" applyAlignment="1">
      <alignment vertical="center"/>
    </xf>
    <xf numFmtId="177" fontId="12" fillId="5" borderId="45" xfId="2" applyFont="1" applyFill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46" xfId="0" applyFont="1" applyBorder="1"/>
    <xf numFmtId="0" fontId="14" fillId="0" borderId="47" xfId="0" applyFont="1" applyBorder="1"/>
    <xf numFmtId="0" fontId="14" fillId="0" borderId="48" xfId="0" applyFont="1" applyBorder="1"/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49" xfId="0" applyFont="1" applyBorder="1"/>
    <xf numFmtId="0" fontId="14" fillId="0" borderId="50" xfId="0" applyFont="1" applyBorder="1"/>
    <xf numFmtId="0" fontId="14" fillId="0" borderId="51" xfId="0" applyFont="1" applyBorder="1"/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0" fontId="17" fillId="0" borderId="52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5" fillId="0" borderId="55" xfId="0" applyFont="1" applyBorder="1"/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/>
    </xf>
    <xf numFmtId="0" fontId="17" fillId="0" borderId="57" xfId="0" applyFont="1" applyBorder="1" applyAlignment="1">
      <alignment horizontal="center"/>
    </xf>
    <xf numFmtId="0" fontId="17" fillId="0" borderId="58" xfId="0" applyFont="1" applyBorder="1"/>
    <xf numFmtId="0" fontId="15" fillId="0" borderId="59" xfId="0" applyFont="1" applyBorder="1"/>
    <xf numFmtId="0" fontId="15" fillId="0" borderId="60" xfId="0" applyFont="1" applyBorder="1"/>
    <xf numFmtId="0" fontId="17" fillId="0" borderId="60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 wrapText="1"/>
    </xf>
    <xf numFmtId="0" fontId="17" fillId="0" borderId="62" xfId="0" applyFont="1" applyBorder="1"/>
    <xf numFmtId="0" fontId="15" fillId="0" borderId="49" xfId="0" applyFont="1" applyBorder="1"/>
    <xf numFmtId="0" fontId="15" fillId="0" borderId="50" xfId="0" applyFont="1" applyBorder="1"/>
    <xf numFmtId="0" fontId="15" fillId="0" borderId="51" xfId="0" applyFont="1" applyBorder="1"/>
    <xf numFmtId="0" fontId="17" fillId="0" borderId="51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/>
    </xf>
    <xf numFmtId="0" fontId="17" fillId="3" borderId="64" xfId="0" applyFont="1" applyFill="1" applyBorder="1" applyAlignment="1">
      <alignment horizontal="center"/>
    </xf>
    <xf numFmtId="0" fontId="17" fillId="3" borderId="65" xfId="0" applyFont="1" applyFill="1" applyBorder="1" applyAlignment="1">
      <alignment horizontal="center"/>
    </xf>
    <xf numFmtId="0" fontId="17" fillId="3" borderId="66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5" fillId="0" borderId="58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7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" fontId="15" fillId="0" borderId="58" xfId="4" applyNumberFormat="1" applyFont="1" applyFill="1" applyBorder="1" applyAlignment="1">
      <alignment horizontal="center" vertical="center"/>
    </xf>
    <xf numFmtId="0" fontId="15" fillId="0" borderId="62" xfId="0" applyFont="1" applyBorder="1" applyAlignment="1">
      <alignment horizontal="left"/>
    </xf>
    <xf numFmtId="0" fontId="15" fillId="0" borderId="49" xfId="0" applyFont="1" applyBorder="1" applyAlignment="1">
      <alignment horizontal="center"/>
    </xf>
    <xf numFmtId="0" fontId="15" fillId="0" borderId="63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/>
    </xf>
    <xf numFmtId="0" fontId="18" fillId="0" borderId="69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5" fillId="6" borderId="0" xfId="0" applyFont="1" applyFill="1"/>
    <xf numFmtId="0" fontId="15" fillId="0" borderId="0" xfId="0" applyFont="1" applyAlignment="1">
      <alignment horizontal="left"/>
    </xf>
    <xf numFmtId="0" fontId="15" fillId="0" borderId="60" xfId="0" applyFont="1" applyBorder="1" applyAlignment="1">
      <alignment horizontal="left"/>
    </xf>
    <xf numFmtId="0" fontId="17" fillId="0" borderId="71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 wrapText="1"/>
    </xf>
    <xf numFmtId="0" fontId="15" fillId="0" borderId="61" xfId="0" applyFont="1" applyBorder="1"/>
    <xf numFmtId="0" fontId="15" fillId="0" borderId="61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center"/>
    </xf>
    <xf numFmtId="0" fontId="15" fillId="0" borderId="63" xfId="0" applyFont="1" applyBorder="1"/>
    <xf numFmtId="0" fontId="15" fillId="0" borderId="63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/>
    </xf>
    <xf numFmtId="3" fontId="15" fillId="0" borderId="61" xfId="0" applyNumberFormat="1" applyFont="1" applyBorder="1"/>
    <xf numFmtId="3" fontId="15" fillId="0" borderId="61" xfId="0" applyNumberFormat="1" applyFont="1" applyBorder="1" applyAlignment="1">
      <alignment horizontal="center"/>
    </xf>
    <xf numFmtId="3" fontId="15" fillId="0" borderId="67" xfId="0" applyNumberFormat="1" applyFont="1" applyBorder="1" applyAlignment="1">
      <alignment horizontal="center" vertical="center"/>
    </xf>
    <xf numFmtId="4" fontId="17" fillId="0" borderId="61" xfId="3" applyNumberFormat="1" applyFont="1" applyFill="1" applyBorder="1"/>
    <xf numFmtId="2" fontId="15" fillId="0" borderId="61" xfId="0" applyNumberFormat="1" applyFont="1" applyBorder="1" applyAlignment="1">
      <alignment horizontal="center"/>
    </xf>
    <xf numFmtId="2" fontId="15" fillId="0" borderId="61" xfId="0" applyNumberFormat="1" applyFont="1" applyBorder="1"/>
    <xf numFmtId="3" fontId="15" fillId="0" borderId="61" xfId="0" applyNumberFormat="1" applyFont="1" applyBorder="1" applyAlignment="1">
      <alignment horizontal="center" vertical="center"/>
    </xf>
    <xf numFmtId="4" fontId="17" fillId="0" borderId="61" xfId="0" applyNumberFormat="1" applyFont="1" applyBorder="1"/>
    <xf numFmtId="1" fontId="15" fillId="0" borderId="61" xfId="0" applyNumberFormat="1" applyFont="1" applyBorder="1" applyAlignment="1">
      <alignment horizontal="center"/>
    </xf>
    <xf numFmtId="3" fontId="17" fillId="0" borderId="73" xfId="6" applyNumberFormat="1" applyFont="1" applyFill="1" applyBorder="1" applyAlignment="1" applyProtection="1"/>
    <xf numFmtId="3" fontId="17" fillId="0" borderId="73" xfId="0" applyNumberFormat="1" applyFont="1" applyBorder="1" applyAlignment="1">
      <alignment horizontal="center"/>
    </xf>
    <xf numFmtId="0" fontId="15" fillId="0" borderId="69" xfId="0" applyFont="1" applyBorder="1"/>
    <xf numFmtId="4" fontId="17" fillId="0" borderId="73" xfId="3" applyNumberFormat="1" applyFont="1" applyFill="1" applyBorder="1" applyAlignment="1" applyProtection="1">
      <alignment horizontal="right" vertical="center"/>
    </xf>
    <xf numFmtId="2" fontId="17" fillId="0" borderId="73" xfId="6" applyNumberFormat="1" applyFont="1" applyFill="1" applyBorder="1" applyAlignment="1" applyProtection="1">
      <alignment horizontal="right" vertical="center"/>
    </xf>
    <xf numFmtId="3" fontId="17" fillId="0" borderId="73" xfId="6" applyNumberFormat="1" applyFont="1" applyFill="1" applyBorder="1" applyAlignment="1" applyProtection="1">
      <alignment horizontal="right" vertical="center"/>
    </xf>
    <xf numFmtId="3" fontId="15" fillId="0" borderId="0" xfId="0" applyNumberFormat="1" applyFont="1"/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3" borderId="67" xfId="0" applyFont="1" applyFill="1" applyBorder="1" applyAlignment="1">
      <alignment horizontal="center"/>
    </xf>
    <xf numFmtId="3" fontId="15" fillId="0" borderId="67" xfId="0" applyNumberFormat="1" applyFont="1" applyBorder="1"/>
    <xf numFmtId="3" fontId="15" fillId="5" borderId="74" xfId="0" applyNumberFormat="1" applyFont="1" applyFill="1" applyBorder="1" applyAlignment="1">
      <alignment horizontal="right" vertical="center" wrapText="1"/>
    </xf>
    <xf numFmtId="3" fontId="15" fillId="5" borderId="75" xfId="0" applyNumberFormat="1" applyFont="1" applyFill="1" applyBorder="1" applyAlignment="1">
      <alignment horizontal="right" vertical="center" wrapText="1"/>
    </xf>
    <xf numFmtId="3" fontId="15" fillId="5" borderId="0" xfId="0" applyNumberFormat="1" applyFont="1" applyFill="1" applyAlignment="1">
      <alignment horizontal="right" vertical="center" wrapText="1"/>
    </xf>
    <xf numFmtId="2" fontId="15" fillId="0" borderId="73" xfId="0" applyNumberFormat="1" applyFont="1" applyBorder="1"/>
    <xf numFmtId="186" fontId="17" fillId="0" borderId="73" xfId="6" applyNumberFormat="1" applyFont="1" applyFill="1" applyBorder="1" applyAlignment="1" applyProtection="1">
      <alignment horizontal="right" vertical="center"/>
    </xf>
    <xf numFmtId="4" fontId="20" fillId="0" borderId="0" xfId="0" applyNumberFormat="1" applyFont="1"/>
    <xf numFmtId="4" fontId="15" fillId="0" borderId="0" xfId="0" applyNumberFormat="1" applyFont="1"/>
    <xf numFmtId="0" fontId="17" fillId="0" borderId="76" xfId="0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/>
    </xf>
    <xf numFmtId="0" fontId="17" fillId="0" borderId="77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/>
    </xf>
    <xf numFmtId="0" fontId="17" fillId="3" borderId="40" xfId="0" applyFont="1" applyFill="1" applyBorder="1" applyAlignment="1">
      <alignment horizontal="center" vertical="center"/>
    </xf>
    <xf numFmtId="4" fontId="15" fillId="0" borderId="59" xfId="4" applyNumberFormat="1" applyFont="1" applyFill="1" applyBorder="1"/>
    <xf numFmtId="3" fontId="15" fillId="0" borderId="77" xfId="0" applyNumberFormat="1" applyFont="1" applyBorder="1" applyAlignment="1">
      <alignment horizontal="right" vertical="center"/>
    </xf>
    <xf numFmtId="187" fontId="15" fillId="0" borderId="59" xfId="4" applyNumberFormat="1" applyFont="1" applyFill="1" applyBorder="1"/>
    <xf numFmtId="0" fontId="15" fillId="0" borderId="77" xfId="0" applyFont="1" applyBorder="1"/>
    <xf numFmtId="181" fontId="17" fillId="0" borderId="78" xfId="49" applyNumberFormat="1" applyFont="1" applyFill="1" applyBorder="1" applyAlignment="1" applyProtection="1">
      <alignment horizontal="right" vertical="center"/>
    </xf>
    <xf numFmtId="3" fontId="17" fillId="0" borderId="79" xfId="6" applyNumberFormat="1" applyFont="1" applyFill="1" applyBorder="1" applyAlignment="1" applyProtection="1">
      <alignment horizontal="right" vertical="center"/>
    </xf>
    <xf numFmtId="0" fontId="17" fillId="6" borderId="40" xfId="0" applyFont="1" applyFill="1" applyBorder="1" applyAlignment="1">
      <alignment horizontal="center" vertical="center"/>
    </xf>
    <xf numFmtId="0" fontId="15" fillId="0" borderId="59" xfId="0" applyFont="1" applyBorder="1" applyAlignment="1">
      <alignment horizontal="left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60" xfId="0" applyFont="1" applyBorder="1" applyAlignment="1">
      <alignment horizontal="left" wrapText="1"/>
    </xf>
    <xf numFmtId="0" fontId="15" fillId="0" borderId="59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2" xfId="0" applyFont="1" applyBorder="1" applyAlignment="1">
      <alignment horizontal="center"/>
    </xf>
    <xf numFmtId="3" fontId="15" fillId="5" borderId="67" xfId="0" applyNumberFormat="1" applyFont="1" applyFill="1" applyBorder="1" applyAlignment="1">
      <alignment horizontal="right" vertical="center" wrapText="1"/>
    </xf>
    <xf numFmtId="4" fontId="21" fillId="0" borderId="0" xfId="0" applyNumberFormat="1" applyFont="1"/>
    <xf numFmtId="176" fontId="21" fillId="0" borderId="0" xfId="1" applyFont="1" applyAlignment="1"/>
    <xf numFmtId="3" fontId="15" fillId="5" borderId="8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22" fillId="0" borderId="0" xfId="0" applyFont="1"/>
    <xf numFmtId="0" fontId="17" fillId="0" borderId="0" xfId="0" applyFont="1" applyAlignment="1">
      <alignment horizontal="left" vertical="top"/>
    </xf>
    <xf numFmtId="188" fontId="23" fillId="0" borderId="81" xfId="0" applyNumberFormat="1" applyFont="1" applyBorder="1" applyAlignment="1">
      <alignment horizontal="right" vertical="center" wrapText="1"/>
    </xf>
    <xf numFmtId="188" fontId="23" fillId="0" borderId="82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6" fillId="0" borderId="0" xfId="0" applyNumberFormat="1" applyFont="1"/>
    <xf numFmtId="3" fontId="0" fillId="0" borderId="0" xfId="2" applyNumberFormat="1" applyFont="1"/>
    <xf numFmtId="3" fontId="15" fillId="0" borderId="59" xfId="0" applyNumberFormat="1" applyFont="1" applyBorder="1"/>
    <xf numFmtId="3" fontId="15" fillId="0" borderId="59" xfId="0" applyNumberFormat="1" applyFont="1" applyBorder="1" applyAlignment="1">
      <alignment horizontal="left"/>
    </xf>
    <xf numFmtId="3" fontId="15" fillId="0" borderId="59" xfId="0" applyNumberFormat="1" applyFont="1" applyBorder="1" applyAlignment="1">
      <alignment horizontal="left" wrapText="1"/>
    </xf>
    <xf numFmtId="177" fontId="6" fillId="0" borderId="0" xfId="2" applyFont="1" applyFill="1"/>
    <xf numFmtId="177" fontId="6" fillId="0" borderId="0" xfId="0" applyNumberFormat="1" applyFont="1"/>
    <xf numFmtId="185" fontId="6" fillId="0" borderId="0" xfId="2" applyNumberFormat="1" applyFont="1" applyFill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5" fillId="6" borderId="0" xfId="0" applyFont="1" applyFill="1" applyAlignment="1">
      <alignment horizontal="left" vertical="top" wrapText="1"/>
    </xf>
    <xf numFmtId="0" fontId="17" fillId="2" borderId="52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15" fillId="2" borderId="55" xfId="0" applyFont="1" applyFill="1" applyBorder="1"/>
    <xf numFmtId="0" fontId="17" fillId="2" borderId="55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/>
    </xf>
    <xf numFmtId="0" fontId="17" fillId="2" borderId="57" xfId="0" applyFont="1" applyFill="1" applyBorder="1" applyAlignment="1">
      <alignment horizontal="center"/>
    </xf>
    <xf numFmtId="0" fontId="17" fillId="2" borderId="58" xfId="0" applyFont="1" applyFill="1" applyBorder="1"/>
    <xf numFmtId="0" fontId="15" fillId="2" borderId="59" xfId="0" applyFont="1" applyFill="1" applyBorder="1"/>
    <xf numFmtId="0" fontId="15" fillId="2" borderId="0" xfId="0" applyFont="1" applyFill="1"/>
    <xf numFmtId="0" fontId="15" fillId="2" borderId="60" xfId="0" applyFont="1" applyFill="1" applyBorder="1"/>
    <xf numFmtId="0" fontId="17" fillId="2" borderId="60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2" borderId="62" xfId="0" applyFont="1" applyFill="1" applyBorder="1"/>
    <xf numFmtId="0" fontId="15" fillId="2" borderId="49" xfId="0" applyFont="1" applyFill="1" applyBorder="1"/>
    <xf numFmtId="0" fontId="15" fillId="2" borderId="50" xfId="0" applyFont="1" applyFill="1" applyBorder="1"/>
    <xf numFmtId="0" fontId="15" fillId="2" borderId="51" xfId="0" applyFont="1" applyFill="1" applyBorder="1"/>
    <xf numFmtId="0" fontId="17" fillId="2" borderId="51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top"/>
    </xf>
    <xf numFmtId="0" fontId="15" fillId="0" borderId="46" xfId="0" applyFont="1" applyBorder="1" applyAlignment="1">
      <alignment horizontal="left" vertical="top" wrapText="1"/>
    </xf>
    <xf numFmtId="0" fontId="15" fillId="0" borderId="47" xfId="0" applyFont="1" applyBorder="1" applyAlignment="1">
      <alignment horizontal="left" vertical="top" wrapText="1"/>
    </xf>
    <xf numFmtId="0" fontId="15" fillId="0" borderId="48" xfId="0" applyFont="1" applyBorder="1" applyAlignment="1">
      <alignment horizontal="left" vertical="top" wrapText="1"/>
    </xf>
    <xf numFmtId="0" fontId="17" fillId="2" borderId="71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62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 wrapText="1"/>
    </xf>
    <xf numFmtId="0" fontId="17" fillId="2" borderId="56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17" fillId="2" borderId="72" xfId="0" applyFont="1" applyFill="1" applyBorder="1" applyAlignment="1">
      <alignment horizontal="center" vertical="center" wrapText="1"/>
    </xf>
    <xf numFmtId="0" fontId="15" fillId="2" borderId="61" xfId="0" applyFont="1" applyFill="1" applyBorder="1"/>
    <xf numFmtId="0" fontId="15" fillId="2" borderId="61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/>
    </xf>
    <xf numFmtId="0" fontId="15" fillId="2" borderId="63" xfId="0" applyFont="1" applyFill="1" applyBorder="1"/>
    <xf numFmtId="0" fontId="15" fillId="2" borderId="63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/>
    </xf>
    <xf numFmtId="3" fontId="15" fillId="0" borderId="61" xfId="0" applyNumberFormat="1" applyFont="1" applyBorder="1" applyAlignment="1">
      <alignment vertical="top"/>
    </xf>
    <xf numFmtId="3" fontId="15" fillId="0" borderId="61" xfId="0" applyNumberFormat="1" applyFont="1" applyBorder="1" applyAlignment="1">
      <alignment horizontal="center" vertical="top"/>
    </xf>
    <xf numFmtId="3" fontId="15" fillId="0" borderId="67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vertical="top"/>
    </xf>
    <xf numFmtId="10" fontId="17" fillId="0" borderId="61" xfId="3" applyNumberFormat="1" applyFont="1" applyFill="1" applyBorder="1"/>
    <xf numFmtId="0" fontId="17" fillId="2" borderId="76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/>
    </xf>
    <xf numFmtId="0" fontId="17" fillId="2" borderId="77" xfId="0" applyFont="1" applyFill="1" applyBorder="1" applyAlignment="1">
      <alignment horizontal="center" vertical="center" wrapText="1"/>
    </xf>
    <xf numFmtId="0" fontId="17" fillId="2" borderId="49" xfId="0" applyFont="1" applyFill="1" applyBorder="1" applyAlignment="1">
      <alignment horizontal="center"/>
    </xf>
    <xf numFmtId="0" fontId="24" fillId="0" borderId="0" xfId="0" applyFont="1"/>
    <xf numFmtId="3" fontId="25" fillId="0" borderId="0" xfId="0" applyNumberFormat="1" applyFont="1" applyAlignment="1">
      <alignment horizontal="right" vertical="center" wrapText="1"/>
    </xf>
    <xf numFmtId="0" fontId="17" fillId="2" borderId="66" xfId="0" applyFont="1" applyFill="1" applyBorder="1" applyAlignment="1">
      <alignment horizontal="center"/>
    </xf>
    <xf numFmtId="0" fontId="17" fillId="2" borderId="83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15" fillId="0" borderId="51" xfId="0" applyFont="1" applyBorder="1" applyAlignment="1">
      <alignment horizontal="left" wrapText="1"/>
    </xf>
    <xf numFmtId="189" fontId="26" fillId="0" borderId="0" xfId="0" applyNumberFormat="1" applyFont="1" applyAlignment="1">
      <alignment horizontal="right"/>
    </xf>
    <xf numFmtId="189" fontId="15" fillId="0" borderId="61" xfId="1" applyNumberFormat="1" applyFont="1" applyBorder="1" applyAlignment="1"/>
    <xf numFmtId="4" fontId="17" fillId="0" borderId="61" xfId="3" applyNumberFormat="1" applyFont="1" applyFill="1" applyBorder="1" applyAlignment="1">
      <alignment vertical="top"/>
    </xf>
    <xf numFmtId="2" fontId="15" fillId="0" borderId="61" xfId="0" applyNumberFormat="1" applyFont="1" applyBorder="1" applyAlignment="1">
      <alignment horizontal="center" vertical="top"/>
    </xf>
    <xf numFmtId="2" fontId="15" fillId="0" borderId="61" xfId="0" applyNumberFormat="1" applyFont="1" applyBorder="1" applyAlignment="1">
      <alignment vertical="top"/>
    </xf>
    <xf numFmtId="4" fontId="15" fillId="0" borderId="59" xfId="4" applyNumberFormat="1" applyFont="1" applyFill="1" applyBorder="1" applyAlignment="1">
      <alignment vertical="top"/>
    </xf>
    <xf numFmtId="3" fontId="15" fillId="0" borderId="77" xfId="0" applyNumberFormat="1" applyFont="1" applyBorder="1" applyAlignment="1">
      <alignment horizontal="right" vertical="top"/>
    </xf>
    <xf numFmtId="0" fontId="15" fillId="0" borderId="0" xfId="0" applyFont="1" applyAlignment="1">
      <alignment horizontal="left" vertical="top" wrapText="1"/>
    </xf>
    <xf numFmtId="0" fontId="15" fillId="0" borderId="60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/>
    </xf>
    <xf numFmtId="0" fontId="27" fillId="0" borderId="0" xfId="0" applyFont="1"/>
    <xf numFmtId="0" fontId="18" fillId="0" borderId="4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48" xfId="0" applyFont="1" applyBorder="1" applyAlignment="1">
      <alignment horizontal="center"/>
    </xf>
    <xf numFmtId="0" fontId="15" fillId="2" borderId="27" xfId="0" applyFont="1" applyFill="1" applyBorder="1" applyAlignment="1">
      <alignment horizontal="center" vertical="center"/>
    </xf>
    <xf numFmtId="0" fontId="15" fillId="0" borderId="6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2" borderId="66" xfId="0" applyFont="1" applyFill="1" applyBorder="1" applyAlignment="1">
      <alignment horizontal="center"/>
    </xf>
    <xf numFmtId="3" fontId="17" fillId="0" borderId="61" xfId="6" applyNumberFormat="1" applyFont="1" applyFill="1" applyBorder="1" applyAlignment="1" applyProtection="1"/>
    <xf numFmtId="3" fontId="17" fillId="0" borderId="61" xfId="0" applyNumberFormat="1" applyFont="1" applyBorder="1" applyAlignment="1">
      <alignment horizontal="center"/>
    </xf>
    <xf numFmtId="0" fontId="15" fillId="0" borderId="47" xfId="0" applyFont="1" applyBorder="1"/>
    <xf numFmtId="186" fontId="17" fillId="0" borderId="61" xfId="6" applyNumberFormat="1" applyFont="1" applyFill="1" applyBorder="1" applyAlignment="1" applyProtection="1">
      <alignment horizontal="right" vertical="center"/>
    </xf>
    <xf numFmtId="3" fontId="15" fillId="2" borderId="28" xfId="0" applyNumberFormat="1" applyFont="1" applyFill="1" applyBorder="1" applyAlignment="1">
      <alignment horizontal="right"/>
    </xf>
    <xf numFmtId="0" fontId="15" fillId="2" borderId="28" xfId="0" applyFont="1" applyFill="1" applyBorder="1" applyAlignment="1">
      <alignment horizontal="center"/>
    </xf>
    <xf numFmtId="4" fontId="17" fillId="0" borderId="61" xfId="3" applyNumberFormat="1" applyFont="1" applyFill="1" applyBorder="1" applyAlignment="1"/>
    <xf numFmtId="4" fontId="17" fillId="0" borderId="28" xfId="3" applyNumberFormat="1" applyFont="1" applyFill="1" applyBorder="1"/>
    <xf numFmtId="2" fontId="15" fillId="0" borderId="28" xfId="0" applyNumberFormat="1" applyFont="1" applyBorder="1" applyAlignment="1">
      <alignment horizontal="center"/>
    </xf>
    <xf numFmtId="2" fontId="15" fillId="0" borderId="28" xfId="0" applyNumberFormat="1" applyFont="1" applyBorder="1"/>
    <xf numFmtId="3" fontId="15" fillId="2" borderId="40" xfId="0" applyNumberFormat="1" applyFont="1" applyFill="1" applyBorder="1" applyAlignment="1">
      <alignment horizontal="right" vertical="center"/>
    </xf>
    <xf numFmtId="4" fontId="15" fillId="0" borderId="28" xfId="4" applyNumberFormat="1" applyFont="1" applyFill="1" applyBorder="1"/>
    <xf numFmtId="0" fontId="15" fillId="2" borderId="64" xfId="0" applyFont="1" applyFill="1" applyBorder="1" applyAlignment="1">
      <alignment horizontal="left" vertical="center" wrapText="1"/>
    </xf>
    <xf numFmtId="0" fontId="15" fillId="2" borderId="65" xfId="0" applyFont="1" applyFill="1" applyBorder="1" applyAlignment="1">
      <alignment horizontal="left" vertical="center" wrapText="1"/>
    </xf>
    <xf numFmtId="0" fontId="15" fillId="2" borderId="66" xfId="0" applyFont="1" applyFill="1" applyBorder="1" applyAlignment="1">
      <alignment horizontal="left" vertical="center" wrapText="1"/>
    </xf>
    <xf numFmtId="0" fontId="28" fillId="0" borderId="0" xfId="0" applyFont="1"/>
    <xf numFmtId="0" fontId="15" fillId="0" borderId="85" xfId="0" applyFont="1" applyBorder="1" applyAlignment="1">
      <alignment horizontal="center" vertical="top"/>
    </xf>
    <xf numFmtId="0" fontId="15" fillId="0" borderId="67" xfId="0" applyFont="1" applyBorder="1" applyAlignment="1">
      <alignment horizontal="left" vertical="top" wrapText="1"/>
    </xf>
    <xf numFmtId="0" fontId="15" fillId="0" borderId="67" xfId="0" applyFont="1" applyBorder="1" applyAlignment="1">
      <alignment horizontal="center"/>
    </xf>
    <xf numFmtId="0" fontId="15" fillId="0" borderId="61" xfId="0" applyFont="1" applyBorder="1" applyAlignment="1">
      <alignment horizontal="left" vertical="top" wrapText="1"/>
    </xf>
    <xf numFmtId="0" fontId="15" fillId="0" borderId="6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60" xfId="0" applyFont="1" applyBorder="1" applyAlignment="1">
      <alignment horizontal="center"/>
    </xf>
    <xf numFmtId="0" fontId="19" fillId="0" borderId="0" xfId="0" applyFont="1"/>
    <xf numFmtId="0" fontId="15" fillId="2" borderId="67" xfId="0" applyFont="1" applyFill="1" applyBorder="1"/>
    <xf numFmtId="0" fontId="15" fillId="2" borderId="28" xfId="0" applyFont="1" applyFill="1" applyBorder="1"/>
    <xf numFmtId="0" fontId="20" fillId="0" borderId="0" xfId="0" applyFont="1"/>
    <xf numFmtId="3" fontId="15" fillId="0" borderId="67" xfId="0" applyNumberFormat="1" applyFont="1" applyBorder="1" applyAlignment="1">
      <alignment vertical="top"/>
    </xf>
    <xf numFmtId="4" fontId="17" fillId="0" borderId="67" xfId="3" applyNumberFormat="1" applyFont="1" applyFill="1" applyBorder="1"/>
    <xf numFmtId="2" fontId="15" fillId="0" borderId="67" xfId="0" applyNumberFormat="1" applyFont="1" applyBorder="1" applyAlignment="1">
      <alignment horizontal="center"/>
    </xf>
    <xf numFmtId="2" fontId="15" fillId="0" borderId="67" xfId="0" applyNumberFormat="1" applyFont="1" applyBorder="1"/>
    <xf numFmtId="4" fontId="15" fillId="0" borderId="67" xfId="4" applyNumberFormat="1" applyFont="1" applyFill="1" applyBorder="1"/>
    <xf numFmtId="3" fontId="15" fillId="0" borderId="86" xfId="0" applyNumberFormat="1" applyFont="1" applyBorder="1" applyAlignment="1">
      <alignment horizontal="right" vertical="center"/>
    </xf>
    <xf numFmtId="4" fontId="15" fillId="0" borderId="61" xfId="4" applyNumberFormat="1" applyFont="1" applyFill="1" applyBorder="1"/>
    <xf numFmtId="0" fontId="15" fillId="0" borderId="0" xfId="0" applyFont="1" applyAlignment="1">
      <alignment wrapText="1"/>
    </xf>
    <xf numFmtId="0" fontId="15" fillId="0" borderId="46" xfId="0" applyFont="1" applyBorder="1" applyAlignment="1">
      <alignment horizontal="left" wrapText="1"/>
    </xf>
    <xf numFmtId="0" fontId="15" fillId="0" borderId="47" xfId="0" applyFont="1" applyBorder="1" applyAlignment="1">
      <alignment horizontal="left" wrapText="1"/>
    </xf>
    <xf numFmtId="0" fontId="15" fillId="0" borderId="48" xfId="0" applyFont="1" applyBorder="1" applyAlignment="1">
      <alignment horizontal="left" wrapText="1"/>
    </xf>
    <xf numFmtId="0" fontId="28" fillId="6" borderId="0" xfId="0" applyFont="1" applyFill="1"/>
    <xf numFmtId="3" fontId="15" fillId="0" borderId="61" xfId="53" applyNumberFormat="1" applyFont="1" applyBorder="1" applyAlignment="1">
      <alignment horizontal="right"/>
    </xf>
    <xf numFmtId="4" fontId="17" fillId="0" borderId="61" xfId="3" applyNumberFormat="1" applyFont="1" applyFill="1" applyBorder="1" applyAlignment="1">
      <alignment vertical="center"/>
    </xf>
    <xf numFmtId="2" fontId="15" fillId="0" borderId="61" xfId="0" applyNumberFormat="1" applyFont="1" applyBorder="1" applyAlignment="1">
      <alignment horizontal="center" vertical="center"/>
    </xf>
    <xf numFmtId="2" fontId="15" fillId="0" borderId="61" xfId="0" applyNumberFormat="1" applyFont="1" applyBorder="1" applyAlignment="1">
      <alignment vertical="center"/>
    </xf>
    <xf numFmtId="3" fontId="15" fillId="0" borderId="59" xfId="0" applyNumberFormat="1" applyFont="1" applyBorder="1" applyAlignment="1">
      <alignment horizontal="center"/>
    </xf>
    <xf numFmtId="4" fontId="17" fillId="0" borderId="60" xfId="3" applyNumberFormat="1" applyFont="1" applyFill="1" applyBorder="1" applyAlignment="1">
      <alignment vertical="center"/>
    </xf>
    <xf numFmtId="3" fontId="15" fillId="0" borderId="61" xfId="0" applyNumberFormat="1" applyFont="1" applyBorder="1" applyAlignment="1">
      <alignment vertical="center"/>
    </xf>
    <xf numFmtId="4" fontId="15" fillId="0" borderId="59" xfId="4" applyNumberFormat="1" applyFont="1" applyFill="1" applyBorder="1" applyAlignment="1">
      <alignment vertical="center"/>
    </xf>
    <xf numFmtId="0" fontId="15" fillId="6" borderId="0" xfId="0" applyFont="1" applyFill="1" applyAlignment="1">
      <alignment vertical="center" wrapText="1"/>
    </xf>
    <xf numFmtId="3" fontId="15" fillId="0" borderId="67" xfId="53" applyNumberFormat="1" applyFont="1" applyBorder="1" applyAlignment="1">
      <alignment horizontal="right"/>
    </xf>
    <xf numFmtId="3" fontId="15" fillId="0" borderId="67" xfId="0" applyNumberFormat="1" applyFont="1" applyBorder="1" applyAlignment="1">
      <alignment horizontal="center"/>
    </xf>
    <xf numFmtId="4" fontId="17" fillId="0" borderId="67" xfId="3" applyNumberFormat="1" applyFont="1" applyFill="1" applyBorder="1" applyAlignment="1">
      <alignment vertical="center"/>
    </xf>
    <xf numFmtId="2" fontId="15" fillId="0" borderId="67" xfId="0" applyNumberFormat="1" applyFont="1" applyBorder="1" applyAlignment="1">
      <alignment horizontal="center" vertical="center"/>
    </xf>
    <xf numFmtId="2" fontId="15" fillId="0" borderId="67" xfId="0" applyNumberFormat="1" applyFont="1" applyBorder="1" applyAlignment="1">
      <alignment vertical="center"/>
    </xf>
    <xf numFmtId="4" fontId="15" fillId="0" borderId="46" xfId="4" applyNumberFormat="1" applyFont="1" applyFill="1" applyBorder="1" applyAlignment="1">
      <alignment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87" xfId="0" applyFont="1" applyBorder="1" applyAlignment="1">
      <alignment horizontal="center" vertical="center"/>
    </xf>
    <xf numFmtId="0" fontId="34" fillId="0" borderId="88" xfId="0" applyFont="1" applyBorder="1" applyAlignment="1">
      <alignment horizontal="center" vertical="center"/>
    </xf>
    <xf numFmtId="0" fontId="34" fillId="0" borderId="89" xfId="0" applyFont="1" applyBorder="1" applyAlignment="1">
      <alignment horizontal="center" vertical="center"/>
    </xf>
    <xf numFmtId="0" fontId="34" fillId="0" borderId="90" xfId="0" applyFont="1" applyBorder="1" applyAlignment="1">
      <alignment horizontal="center" vertical="center"/>
    </xf>
    <xf numFmtId="0" fontId="34" fillId="0" borderId="91" xfId="0" applyFont="1" applyBorder="1" applyAlignment="1">
      <alignment horizontal="center" vertical="center" wrapText="1"/>
    </xf>
    <xf numFmtId="0" fontId="34" fillId="0" borderId="9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 wrapText="1"/>
    </xf>
    <xf numFmtId="0" fontId="34" fillId="0" borderId="93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 wrapText="1"/>
    </xf>
    <xf numFmtId="0" fontId="32" fillId="2" borderId="94" xfId="0" applyFont="1" applyFill="1" applyBorder="1" applyAlignment="1">
      <alignment horizontal="center"/>
    </xf>
    <xf numFmtId="0" fontId="32" fillId="2" borderId="69" xfId="0" applyFont="1" applyFill="1" applyBorder="1" applyAlignment="1">
      <alignment horizontal="center"/>
    </xf>
    <xf numFmtId="0" fontId="32" fillId="2" borderId="70" xfId="0" applyFont="1" applyFill="1" applyBorder="1" applyAlignment="1">
      <alignment horizontal="center"/>
    </xf>
    <xf numFmtId="0" fontId="32" fillId="2" borderId="78" xfId="0" applyFont="1" applyFill="1" applyBorder="1" applyAlignment="1">
      <alignment horizontal="center"/>
    </xf>
    <xf numFmtId="0" fontId="32" fillId="2" borderId="73" xfId="0" applyFont="1" applyFill="1" applyBorder="1" applyAlignment="1">
      <alignment horizontal="center"/>
    </xf>
    <xf numFmtId="0" fontId="31" fillId="2" borderId="95" xfId="0" applyFont="1" applyFill="1" applyBorder="1" applyAlignment="1">
      <alignment horizontal="center" vertical="center"/>
    </xf>
    <xf numFmtId="0" fontId="31" fillId="2" borderId="96" xfId="0" applyFont="1" applyFill="1" applyBorder="1" applyAlignment="1">
      <alignment horizontal="center" vertical="center"/>
    </xf>
    <xf numFmtId="0" fontId="31" fillId="2" borderId="97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60" xfId="0" applyFont="1" applyFill="1" applyBorder="1" applyAlignment="1">
      <alignment horizontal="center"/>
    </xf>
    <xf numFmtId="0" fontId="32" fillId="2" borderId="61" xfId="0" applyFont="1" applyFill="1" applyBorder="1" applyAlignment="1">
      <alignment horizontal="center"/>
    </xf>
    <xf numFmtId="0" fontId="34" fillId="6" borderId="98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34" fillId="6" borderId="99" xfId="0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vertical="center" wrapText="1"/>
    </xf>
    <xf numFmtId="0" fontId="34" fillId="6" borderId="99" xfId="0" applyFont="1" applyFill="1" applyBorder="1" applyAlignment="1">
      <alignment vertical="center" wrapText="1"/>
    </xf>
    <xf numFmtId="3" fontId="34" fillId="6" borderId="80" xfId="0" applyNumberFormat="1" applyFont="1" applyFill="1" applyBorder="1" applyAlignment="1">
      <alignment vertical="center"/>
    </xf>
    <xf numFmtId="0" fontId="34" fillId="0" borderId="98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99" xfId="0" applyFont="1" applyBorder="1" applyAlignment="1">
      <alignment horizontal="center" vertical="center"/>
    </xf>
    <xf numFmtId="0" fontId="34" fillId="0" borderId="33" xfId="0" applyFont="1" applyBorder="1" applyAlignment="1">
      <alignment vertical="center"/>
    </xf>
    <xf numFmtId="0" fontId="34" fillId="0" borderId="33" xfId="0" applyFont="1" applyBorder="1" applyAlignment="1">
      <alignment vertical="center" wrapText="1"/>
    </xf>
    <xf numFmtId="0" fontId="34" fillId="0" borderId="99" xfId="0" applyFont="1" applyBorder="1" applyAlignment="1">
      <alignment vertical="center" wrapText="1"/>
    </xf>
    <xf numFmtId="3" fontId="34" fillId="0" borderId="80" xfId="0" applyNumberFormat="1" applyFont="1" applyBorder="1" applyAlignment="1">
      <alignment vertical="center"/>
    </xf>
    <xf numFmtId="0" fontId="35" fillId="0" borderId="0" xfId="0" applyFont="1"/>
    <xf numFmtId="190" fontId="35" fillId="0" borderId="0" xfId="0" applyNumberFormat="1" applyFont="1"/>
    <xf numFmtId="0" fontId="36" fillId="0" borderId="90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center" vertical="center" wrapText="1"/>
    </xf>
    <xf numFmtId="0" fontId="36" fillId="0" borderId="88" xfId="0" applyFont="1" applyBorder="1" applyAlignment="1">
      <alignment horizontal="center" vertical="center" wrapText="1"/>
    </xf>
    <xf numFmtId="0" fontId="36" fillId="0" borderId="9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7" fillId="2" borderId="73" xfId="0" applyFont="1" applyFill="1" applyBorder="1" applyAlignment="1">
      <alignment horizontal="center"/>
    </xf>
    <xf numFmtId="0" fontId="37" fillId="2" borderId="61" xfId="0" applyFont="1" applyFill="1" applyBorder="1" applyAlignment="1">
      <alignment horizontal="center"/>
    </xf>
    <xf numFmtId="2" fontId="34" fillId="6" borderId="80" xfId="0" applyNumberFormat="1" applyFont="1" applyFill="1" applyBorder="1" applyAlignment="1">
      <alignment vertical="center"/>
    </xf>
    <xf numFmtId="4" fontId="34" fillId="6" borderId="80" xfId="0" applyNumberFormat="1" applyFont="1" applyFill="1" applyBorder="1" applyAlignment="1">
      <alignment vertical="center"/>
    </xf>
    <xf numFmtId="4" fontId="34" fillId="6" borderId="80" xfId="51" applyNumberFormat="1" applyFont="1" applyFill="1" applyBorder="1" applyAlignment="1">
      <alignment vertical="center"/>
    </xf>
    <xf numFmtId="178" fontId="34" fillId="6" borderId="80" xfId="51" applyFont="1" applyFill="1" applyBorder="1" applyAlignment="1">
      <alignment vertical="center"/>
    </xf>
    <xf numFmtId="2" fontId="34" fillId="2" borderId="80" xfId="0" applyNumberFormat="1" applyFont="1" applyFill="1" applyBorder="1" applyAlignment="1">
      <alignment vertical="center"/>
    </xf>
    <xf numFmtId="4" fontId="34" fillId="0" borderId="80" xfId="0" applyNumberFormat="1" applyFont="1" applyBorder="1" applyAlignment="1">
      <alignment vertical="center"/>
    </xf>
    <xf numFmtId="4" fontId="34" fillId="0" borderId="80" xfId="51" applyNumberFormat="1" applyFont="1" applyFill="1" applyBorder="1" applyAlignment="1">
      <alignment vertical="center"/>
    </xf>
    <xf numFmtId="178" fontId="34" fillId="0" borderId="80" xfId="51" applyFont="1" applyFill="1" applyBorder="1" applyAlignment="1">
      <alignment vertical="center"/>
    </xf>
    <xf numFmtId="0" fontId="38" fillId="0" borderId="98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99" xfId="0" applyFont="1" applyBorder="1" applyAlignment="1">
      <alignment horizontal="center" vertical="center"/>
    </xf>
    <xf numFmtId="0" fontId="38" fillId="0" borderId="33" xfId="0" applyFont="1" applyBorder="1" applyAlignment="1">
      <alignment vertical="center"/>
    </xf>
    <xf numFmtId="0" fontId="38" fillId="0" borderId="99" xfId="0" applyFont="1" applyBorder="1" applyAlignment="1">
      <alignment vertical="center" wrapText="1"/>
    </xf>
    <xf numFmtId="178" fontId="38" fillId="0" borderId="80" xfId="51" applyFont="1" applyFill="1" applyBorder="1" applyAlignment="1">
      <alignment vertical="center"/>
    </xf>
    <xf numFmtId="0" fontId="39" fillId="0" borderId="0" xfId="0" applyFont="1"/>
    <xf numFmtId="178" fontId="36" fillId="0" borderId="80" xfId="51" applyFont="1" applyFill="1" applyBorder="1" applyAlignment="1">
      <alignment vertical="center"/>
    </xf>
    <xf numFmtId="0" fontId="34" fillId="0" borderId="33" xfId="0" applyFont="1" applyBorder="1" applyAlignment="1">
      <alignment horizontal="left" vertical="center" wrapText="1"/>
    </xf>
    <xf numFmtId="0" fontId="34" fillId="0" borderId="99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8" fillId="0" borderId="60" xfId="0" applyFont="1" applyBorder="1" applyAlignment="1">
      <alignment horizontal="left" vertical="center"/>
    </xf>
    <xf numFmtId="0" fontId="34" fillId="0" borderId="28" xfId="0" applyFont="1" applyBorder="1" applyAlignment="1">
      <alignment horizontal="center" vertical="center"/>
    </xf>
    <xf numFmtId="178" fontId="34" fillId="0" borderId="28" xfId="51" applyFont="1" applyFill="1" applyBorder="1" applyAlignment="1">
      <alignment vertical="center"/>
    </xf>
    <xf numFmtId="178" fontId="0" fillId="0" borderId="0" xfId="0" applyNumberFormat="1"/>
    <xf numFmtId="3" fontId="38" fillId="0" borderId="80" xfId="0" applyNumberFormat="1" applyFont="1" applyBorder="1" applyAlignment="1">
      <alignment vertical="center"/>
    </xf>
    <xf numFmtId="2" fontId="38" fillId="2" borderId="80" xfId="0" applyNumberFormat="1" applyFont="1" applyFill="1" applyBorder="1" applyAlignment="1">
      <alignment vertical="center"/>
    </xf>
    <xf numFmtId="4" fontId="38" fillId="0" borderId="80" xfId="0" applyNumberFormat="1" applyFont="1" applyBorder="1" applyAlignment="1">
      <alignment vertical="center"/>
    </xf>
    <xf numFmtId="4" fontId="38" fillId="0" borderId="80" xfId="51" applyNumberFormat="1" applyFont="1" applyFill="1" applyBorder="1" applyAlignment="1">
      <alignment vertical="center"/>
    </xf>
    <xf numFmtId="178" fontId="38" fillId="0" borderId="80" xfId="0" applyNumberFormat="1" applyFont="1" applyBorder="1" applyAlignment="1">
      <alignment vertical="center" wrapText="1"/>
    </xf>
    <xf numFmtId="3" fontId="34" fillId="0" borderId="61" xfId="0" applyNumberFormat="1" applyFont="1" applyBorder="1" applyAlignment="1">
      <alignment vertical="center"/>
    </xf>
    <xf numFmtId="181" fontId="34" fillId="0" borderId="28" xfId="51" applyNumberFormat="1" applyFont="1" applyFill="1" applyBorder="1" applyAlignment="1">
      <alignment vertical="center"/>
    </xf>
    <xf numFmtId="2" fontId="34" fillId="0" borderId="28" xfId="51" applyNumberFormat="1" applyFont="1" applyFill="1" applyBorder="1" applyAlignment="1">
      <alignment vertical="center"/>
    </xf>
    <xf numFmtId="3" fontId="34" fillId="0" borderId="28" xfId="0" applyNumberFormat="1" applyFont="1" applyBorder="1" applyAlignment="1">
      <alignment vertical="center"/>
    </xf>
    <xf numFmtId="0" fontId="40" fillId="0" borderId="0" xfId="0" applyFont="1"/>
    <xf numFmtId="0" fontId="41" fillId="0" borderId="0" xfId="0" applyFont="1"/>
    <xf numFmtId="176" fontId="0" fillId="0" borderId="0" xfId="0" applyNumberFormat="1"/>
    <xf numFmtId="0" fontId="34" fillId="6" borderId="33" xfId="0" applyFont="1" applyFill="1" applyBorder="1" applyAlignment="1" quotePrefix="1">
      <alignment horizontal="center" vertical="center"/>
    </xf>
    <xf numFmtId="0" fontId="15" fillId="0" borderId="0" xfId="0" applyFont="1" applyAlignment="1" quotePrefix="1">
      <alignment horizontal="left"/>
    </xf>
    <xf numFmtId="0" fontId="15" fillId="0" borderId="0" xfId="0" applyFont="1" applyAlignment="1" quotePrefix="1">
      <alignment horizontal="left" vertical="top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[0] 2" xfId="49"/>
    <cellStyle name="Comma [0] 3" xfId="50"/>
    <cellStyle name="Comma [0] 5 2" xfId="51"/>
    <cellStyle name="Hyperlink 2" xfId="52"/>
    <cellStyle name="Normal 2" xfId="53"/>
    <cellStyle name="Normal 2 2" xfId="54"/>
    <cellStyle name="Normal 3" xfId="55"/>
  </cellStyles>
  <tableStyles count="0" defaultTableStyle="TableStyleMedium9" defaultPivotStyle="PivotStyleLight16"/>
  <colors>
    <mruColors>
      <color rgb="00FFFF66"/>
      <color rgb="008CEC34"/>
      <color rgb="00FF0066"/>
      <color rgb="003FFFFF"/>
      <color rgb="00FF3300"/>
      <color rgb="002FB8E9"/>
      <color rgb="00D3D3D3"/>
      <color rgb="004BCDE7"/>
      <color rgb="0036A1D6"/>
      <color rgb="00478D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eetMetadata" Target="metadata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2257425</xdr:colOff>
      <xdr:row>5</xdr:row>
      <xdr:rowOff>38100</xdr:rowOff>
    </xdr:from>
    <xdr:to>
      <xdr:col>8</xdr:col>
      <xdr:colOff>563245</xdr:colOff>
      <xdr:row>51</xdr:row>
      <xdr:rowOff>66675</xdr:rowOff>
    </xdr:to>
    <xdr:sp>
      <xdr:nvSpPr>
        <xdr:cNvPr id="36" name="Freeform: Shape 12"/>
        <xdr:cNvSpPr/>
      </xdr:nvSpPr>
      <xdr:spPr>
        <a:xfrm rot="985179">
          <a:off x="3730625" y="831850"/>
          <a:ext cx="3544570" cy="7331075"/>
        </a:xfrm>
        <a:custGeom>
          <a:avLst/>
          <a:gdLst>
            <a:gd name="connsiteX0" fmla="*/ 220717 w 1340069"/>
            <a:gd name="connsiteY0" fmla="*/ 47296 h 409903"/>
            <a:gd name="connsiteX1" fmla="*/ 0 w 1340069"/>
            <a:gd name="connsiteY1" fmla="*/ 409903 h 409903"/>
            <a:gd name="connsiteX2" fmla="*/ 1040524 w 1340069"/>
            <a:gd name="connsiteY2" fmla="*/ 409903 h 409903"/>
            <a:gd name="connsiteX3" fmla="*/ 1340069 w 1340069"/>
            <a:gd name="connsiteY3" fmla="*/ 0 h 409903"/>
            <a:gd name="connsiteX4" fmla="*/ 220717 w 1340069"/>
            <a:gd name="connsiteY4" fmla="*/ 47296 h 409903"/>
            <a:gd name="connsiteX0-1" fmla="*/ 2570896 w 2570896"/>
            <a:gd name="connsiteY0-2" fmla="*/ 0 h 3591584"/>
            <a:gd name="connsiteX1-3" fmla="*/ 0 w 2570896"/>
            <a:gd name="connsiteY1-4" fmla="*/ 3591584 h 3591584"/>
            <a:gd name="connsiteX2-5" fmla="*/ 1040524 w 2570896"/>
            <a:gd name="connsiteY2-6" fmla="*/ 3591584 h 3591584"/>
            <a:gd name="connsiteX3-7" fmla="*/ 1340069 w 2570896"/>
            <a:gd name="connsiteY3-8" fmla="*/ 3181681 h 3591584"/>
            <a:gd name="connsiteX4-9" fmla="*/ 2570896 w 2570896"/>
            <a:gd name="connsiteY4-10" fmla="*/ 0 h 3591584"/>
            <a:gd name="connsiteX0-11" fmla="*/ 2570896 w 3659905"/>
            <a:gd name="connsiteY0-12" fmla="*/ 350877 h 3942461"/>
            <a:gd name="connsiteX1-13" fmla="*/ 0 w 3659905"/>
            <a:gd name="connsiteY1-14" fmla="*/ 3942461 h 3942461"/>
            <a:gd name="connsiteX2-15" fmla="*/ 1040524 w 3659905"/>
            <a:gd name="connsiteY2-16" fmla="*/ 3942461 h 3942461"/>
            <a:gd name="connsiteX3-17" fmla="*/ 3659905 w 3659905"/>
            <a:gd name="connsiteY3-18" fmla="*/ 0 h 3942461"/>
            <a:gd name="connsiteX4-19" fmla="*/ 2570896 w 3659905"/>
            <a:gd name="connsiteY4-20" fmla="*/ 350877 h 3942461"/>
            <a:gd name="connsiteX0-21" fmla="*/ 2914145 w 3659905"/>
            <a:gd name="connsiteY0-22" fmla="*/ 0 h 3942461"/>
            <a:gd name="connsiteX1-23" fmla="*/ 0 w 3659905"/>
            <a:gd name="connsiteY1-24" fmla="*/ 3942461 h 3942461"/>
            <a:gd name="connsiteX2-25" fmla="*/ 1040524 w 3659905"/>
            <a:gd name="connsiteY2-26" fmla="*/ 3942461 h 3942461"/>
            <a:gd name="connsiteX3-27" fmla="*/ 3659905 w 3659905"/>
            <a:gd name="connsiteY3-28" fmla="*/ 0 h 3942461"/>
            <a:gd name="connsiteX4-29" fmla="*/ 2914145 w 3659905"/>
            <a:gd name="connsiteY4-30" fmla="*/ 0 h 3942461"/>
            <a:gd name="connsiteX0-31" fmla="*/ 2750325 w 3496085"/>
            <a:gd name="connsiteY0-32" fmla="*/ 0 h 3942461"/>
            <a:gd name="connsiteX1-33" fmla="*/ 0 w 3496085"/>
            <a:gd name="connsiteY1-34" fmla="*/ 3942461 h 3942461"/>
            <a:gd name="connsiteX2-35" fmla="*/ 876704 w 3496085"/>
            <a:gd name="connsiteY2-36" fmla="*/ 3942461 h 3942461"/>
            <a:gd name="connsiteX3-37" fmla="*/ 3496085 w 3496085"/>
            <a:gd name="connsiteY3-38" fmla="*/ 0 h 3942461"/>
            <a:gd name="connsiteX4-39" fmla="*/ 2750325 w 3496085"/>
            <a:gd name="connsiteY4-40" fmla="*/ 0 h 3942461"/>
            <a:gd name="connsiteX0-41" fmla="*/ 2845889 w 3591649"/>
            <a:gd name="connsiteY0-42" fmla="*/ 0 h 4052962"/>
            <a:gd name="connsiteX1-43" fmla="*/ 0 w 3591649"/>
            <a:gd name="connsiteY1-44" fmla="*/ 4052962 h 4052962"/>
            <a:gd name="connsiteX2-45" fmla="*/ 972268 w 3591649"/>
            <a:gd name="connsiteY2-46" fmla="*/ 3942461 h 4052962"/>
            <a:gd name="connsiteX3-47" fmla="*/ 3591649 w 3591649"/>
            <a:gd name="connsiteY3-48" fmla="*/ 0 h 4052962"/>
            <a:gd name="connsiteX4-49" fmla="*/ 2845889 w 3591649"/>
            <a:gd name="connsiteY4-50" fmla="*/ 0 h 4052962"/>
            <a:gd name="connsiteX0-51" fmla="*/ 2845889 w 3591649"/>
            <a:gd name="connsiteY0-52" fmla="*/ 0 h 4052962"/>
            <a:gd name="connsiteX1-53" fmla="*/ 0 w 3591649"/>
            <a:gd name="connsiteY1-54" fmla="*/ 4052962 h 4052962"/>
            <a:gd name="connsiteX2-55" fmla="*/ 904016 w 3591649"/>
            <a:gd name="connsiteY2-56" fmla="*/ 4052962 h 4052962"/>
            <a:gd name="connsiteX3-57" fmla="*/ 3591649 w 3591649"/>
            <a:gd name="connsiteY3-58" fmla="*/ 0 h 4052962"/>
            <a:gd name="connsiteX4-59" fmla="*/ 2845889 w 3591649"/>
            <a:gd name="connsiteY4-60" fmla="*/ 0 h 4052962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591649" h="4052962">
              <a:moveTo>
                <a:pt x="2845889" y="0"/>
              </a:moveTo>
              <a:lnTo>
                <a:pt x="0" y="4052962"/>
              </a:lnTo>
              <a:lnTo>
                <a:pt x="904016" y="4052962"/>
              </a:lnTo>
              <a:lnTo>
                <a:pt x="3591649" y="0"/>
              </a:lnTo>
              <a:lnTo>
                <a:pt x="2845889" y="0"/>
              </a:lnTo>
              <a:close/>
            </a:path>
          </a:pathLst>
        </a:cu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76200</xdr:colOff>
      <xdr:row>0</xdr:row>
      <xdr:rowOff>0</xdr:rowOff>
    </xdr:from>
    <xdr:to>
      <xdr:col>6</xdr:col>
      <xdr:colOff>506095</xdr:colOff>
      <xdr:row>7</xdr:row>
      <xdr:rowOff>155575</xdr:rowOff>
    </xdr:to>
    <xdr:sp>
      <xdr:nvSpPr>
        <xdr:cNvPr id="37" name="Rectangle 29"/>
        <xdr:cNvSpPr/>
      </xdr:nvSpPr>
      <xdr:spPr>
        <a:xfrm>
          <a:off x="76200" y="0"/>
          <a:ext cx="1903095" cy="1266825"/>
        </a:xfrm>
        <a:custGeom>
          <a:avLst/>
          <a:gdLst>
            <a:gd name="connsiteX0" fmla="*/ 0 w 2309495"/>
            <a:gd name="connsiteY0" fmla="*/ 0 h 2814955"/>
            <a:gd name="connsiteX1" fmla="*/ 2309495 w 2309495"/>
            <a:gd name="connsiteY1" fmla="*/ 0 h 2814955"/>
            <a:gd name="connsiteX2" fmla="*/ 2309495 w 2309495"/>
            <a:gd name="connsiteY2" fmla="*/ 2814955 h 2814955"/>
            <a:gd name="connsiteX3" fmla="*/ 0 w 2309495"/>
            <a:gd name="connsiteY3" fmla="*/ 2814955 h 2814955"/>
            <a:gd name="connsiteX4" fmla="*/ 0 w 2309495"/>
            <a:gd name="connsiteY4" fmla="*/ 0 h 2814955"/>
            <a:gd name="connsiteX0-1" fmla="*/ 0 w 2309495"/>
            <a:gd name="connsiteY0-2" fmla="*/ 0 h 2814955"/>
            <a:gd name="connsiteX1-3" fmla="*/ 2309495 w 2309495"/>
            <a:gd name="connsiteY1-4" fmla="*/ 0 h 2814955"/>
            <a:gd name="connsiteX2-5" fmla="*/ 1467285 w 2309495"/>
            <a:gd name="connsiteY2-6" fmla="*/ 2814955 h 2814955"/>
            <a:gd name="connsiteX3-7" fmla="*/ 0 w 2309495"/>
            <a:gd name="connsiteY3-8" fmla="*/ 2814955 h 2814955"/>
            <a:gd name="connsiteX4-9" fmla="*/ 0 w 2309495"/>
            <a:gd name="connsiteY4-10" fmla="*/ 0 h 2814955"/>
            <a:gd name="connsiteX0-11" fmla="*/ 0 w 3158839"/>
            <a:gd name="connsiteY0-12" fmla="*/ 7998 h 2822953"/>
            <a:gd name="connsiteX1-13" fmla="*/ 2309495 w 3158839"/>
            <a:gd name="connsiteY1-14" fmla="*/ 7998 h 2822953"/>
            <a:gd name="connsiteX2-15" fmla="*/ 3158836 w 3158839"/>
            <a:gd name="connsiteY2-16" fmla="*/ 7998 h 2822953"/>
            <a:gd name="connsiteX3-17" fmla="*/ 1467285 w 3158839"/>
            <a:gd name="connsiteY3-18" fmla="*/ 2822953 h 2822953"/>
            <a:gd name="connsiteX4-19" fmla="*/ 0 w 3158839"/>
            <a:gd name="connsiteY4-20" fmla="*/ 2822953 h 2822953"/>
            <a:gd name="connsiteX5" fmla="*/ 0 w 3158839"/>
            <a:gd name="connsiteY5" fmla="*/ 7998 h 2822953"/>
            <a:gd name="connsiteX0-21" fmla="*/ 0 w 3158836"/>
            <a:gd name="connsiteY0-22" fmla="*/ 0 h 2814955"/>
            <a:gd name="connsiteX1-23" fmla="*/ 3158836 w 3158836"/>
            <a:gd name="connsiteY1-24" fmla="*/ 0 h 2814955"/>
            <a:gd name="connsiteX2-25" fmla="*/ 1467285 w 3158836"/>
            <a:gd name="connsiteY2-26" fmla="*/ 2814955 h 2814955"/>
            <a:gd name="connsiteX3-27" fmla="*/ 0 w 3158836"/>
            <a:gd name="connsiteY3-28" fmla="*/ 2814955 h 2814955"/>
            <a:gd name="connsiteX4-29" fmla="*/ 0 w 3158836"/>
            <a:gd name="connsiteY4-30" fmla="*/ 0 h 2814955"/>
            <a:gd name="connsiteX0-31" fmla="*/ 0 w 3158836"/>
            <a:gd name="connsiteY0-32" fmla="*/ 0 h 2814955"/>
            <a:gd name="connsiteX1-33" fmla="*/ 3158836 w 3158836"/>
            <a:gd name="connsiteY1-34" fmla="*/ 0 h 2814955"/>
            <a:gd name="connsiteX2-35" fmla="*/ 2206610 w 3158836"/>
            <a:gd name="connsiteY2-36" fmla="*/ 2814955 h 2814955"/>
            <a:gd name="connsiteX3-37" fmla="*/ 0 w 3158836"/>
            <a:gd name="connsiteY3-38" fmla="*/ 2814955 h 2814955"/>
            <a:gd name="connsiteX4-39" fmla="*/ 0 w 3158836"/>
            <a:gd name="connsiteY4-40" fmla="*/ 0 h 2814955"/>
            <a:gd name="connsiteX0-41" fmla="*/ 0 w 3158836"/>
            <a:gd name="connsiteY0-42" fmla="*/ 0 h 2814955"/>
            <a:gd name="connsiteX1-43" fmla="*/ 3158836 w 3158836"/>
            <a:gd name="connsiteY1-44" fmla="*/ 0 h 2814955"/>
            <a:gd name="connsiteX2-45" fmla="*/ 2576272 w 3158836"/>
            <a:gd name="connsiteY2-46" fmla="*/ 2814955 h 2814955"/>
            <a:gd name="connsiteX3-47" fmla="*/ 0 w 3158836"/>
            <a:gd name="connsiteY3-48" fmla="*/ 2814955 h 2814955"/>
            <a:gd name="connsiteX4-49" fmla="*/ 0 w 3158836"/>
            <a:gd name="connsiteY4-50" fmla="*/ 0 h 2814955"/>
            <a:gd name="connsiteX0-51" fmla="*/ 0 w 3158836"/>
            <a:gd name="connsiteY0-52" fmla="*/ 0 h 2814955"/>
            <a:gd name="connsiteX1-53" fmla="*/ 3158836 w 3158836"/>
            <a:gd name="connsiteY1-54" fmla="*/ 0 h 2814955"/>
            <a:gd name="connsiteX2-55" fmla="*/ 2156954 w 3158836"/>
            <a:gd name="connsiteY2-56" fmla="*/ 2812869 h 2814955"/>
            <a:gd name="connsiteX3-57" fmla="*/ 0 w 3158836"/>
            <a:gd name="connsiteY3-58" fmla="*/ 2814955 h 2814955"/>
            <a:gd name="connsiteX4-59" fmla="*/ 0 w 3158836"/>
            <a:gd name="connsiteY4-60" fmla="*/ 0 h 2814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158836" h="2814955">
              <a:moveTo>
                <a:pt x="0" y="0"/>
              </a:moveTo>
              <a:lnTo>
                <a:pt x="3158836" y="0"/>
              </a:lnTo>
              <a:lnTo>
                <a:pt x="2156954" y="2812869"/>
              </a:lnTo>
              <a:lnTo>
                <a:pt x="0" y="2814955"/>
              </a:lnTo>
              <a:lnTo>
                <a:pt x="0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222250</xdr:colOff>
      <xdr:row>28</xdr:row>
      <xdr:rowOff>0</xdr:rowOff>
    </xdr:from>
    <xdr:to>
      <xdr:col>12</xdr:col>
      <xdr:colOff>698501</xdr:colOff>
      <xdr:row>50</xdr:row>
      <xdr:rowOff>0</xdr:rowOff>
    </xdr:to>
    <xdr:sp>
      <xdr:nvSpPr>
        <xdr:cNvPr id="38" name="Rectangle 8"/>
        <xdr:cNvSpPr/>
      </xdr:nvSpPr>
      <xdr:spPr>
        <a:xfrm>
          <a:off x="222250" y="4445000"/>
          <a:ext cx="9982200" cy="3492500"/>
        </a:xfrm>
        <a:custGeom>
          <a:avLst/>
          <a:gdLst>
            <a:gd name="connsiteX0" fmla="*/ 0 w 3638550"/>
            <a:gd name="connsiteY0" fmla="*/ 0 h 4425950"/>
            <a:gd name="connsiteX1" fmla="*/ 3638550 w 3638550"/>
            <a:gd name="connsiteY1" fmla="*/ 0 h 4425950"/>
            <a:gd name="connsiteX2" fmla="*/ 3638550 w 3638550"/>
            <a:gd name="connsiteY2" fmla="*/ 4425950 h 4425950"/>
            <a:gd name="connsiteX3" fmla="*/ 0 w 3638550"/>
            <a:gd name="connsiteY3" fmla="*/ 4425950 h 4425950"/>
            <a:gd name="connsiteX4" fmla="*/ 0 w 3638550"/>
            <a:gd name="connsiteY4" fmla="*/ 0 h 4425950"/>
            <a:gd name="connsiteX0-1" fmla="*/ 0 w 5638800"/>
            <a:gd name="connsiteY0-2" fmla="*/ 76200 h 4502150"/>
            <a:gd name="connsiteX1-3" fmla="*/ 5638800 w 5638800"/>
            <a:gd name="connsiteY1-4" fmla="*/ 0 h 4502150"/>
            <a:gd name="connsiteX2-5" fmla="*/ 3638550 w 5638800"/>
            <a:gd name="connsiteY2-6" fmla="*/ 4502150 h 4502150"/>
            <a:gd name="connsiteX3-7" fmla="*/ 0 w 5638800"/>
            <a:gd name="connsiteY3-8" fmla="*/ 4502150 h 4502150"/>
            <a:gd name="connsiteX4-9" fmla="*/ 0 w 5638800"/>
            <a:gd name="connsiteY4-10" fmla="*/ 76200 h 4502150"/>
            <a:gd name="connsiteX0-11" fmla="*/ 0 w 5638800"/>
            <a:gd name="connsiteY0-12" fmla="*/ 23626 h 4449576"/>
            <a:gd name="connsiteX1-13" fmla="*/ 5638800 w 5638800"/>
            <a:gd name="connsiteY1-14" fmla="*/ 0 h 4449576"/>
            <a:gd name="connsiteX2-15" fmla="*/ 3638550 w 5638800"/>
            <a:gd name="connsiteY2-16" fmla="*/ 4449576 h 4449576"/>
            <a:gd name="connsiteX3-17" fmla="*/ 0 w 5638800"/>
            <a:gd name="connsiteY3-18" fmla="*/ 4449576 h 4449576"/>
            <a:gd name="connsiteX4-19" fmla="*/ 0 w 5638800"/>
            <a:gd name="connsiteY4-20" fmla="*/ 23626 h 4449576"/>
            <a:gd name="connsiteX0-21" fmla="*/ 0 w 5638800"/>
            <a:gd name="connsiteY0-22" fmla="*/ 23626 h 4449576"/>
            <a:gd name="connsiteX1-23" fmla="*/ 5638800 w 5638800"/>
            <a:gd name="connsiteY1-24" fmla="*/ 0 h 4449576"/>
            <a:gd name="connsiteX2-25" fmla="*/ 3638550 w 5638800"/>
            <a:gd name="connsiteY2-26" fmla="*/ 4449576 h 4449576"/>
            <a:gd name="connsiteX3-27" fmla="*/ 0 w 5638800"/>
            <a:gd name="connsiteY3-28" fmla="*/ 4449576 h 4449576"/>
            <a:gd name="connsiteX4-29" fmla="*/ 0 w 5638800"/>
            <a:gd name="connsiteY4-30" fmla="*/ 23626 h 4449576"/>
            <a:gd name="connsiteX0-31" fmla="*/ 0 w 5638800"/>
            <a:gd name="connsiteY0-32" fmla="*/ 23626 h 4449576"/>
            <a:gd name="connsiteX1-33" fmla="*/ 5638800 w 5638800"/>
            <a:gd name="connsiteY1-34" fmla="*/ 0 h 4449576"/>
            <a:gd name="connsiteX2-35" fmla="*/ 3638550 w 5638800"/>
            <a:gd name="connsiteY2-36" fmla="*/ 4449576 h 4449576"/>
            <a:gd name="connsiteX3-37" fmla="*/ 0 w 5638800"/>
            <a:gd name="connsiteY3-38" fmla="*/ 4449576 h 4449576"/>
            <a:gd name="connsiteX4-39" fmla="*/ 0 w 5638800"/>
            <a:gd name="connsiteY4-40" fmla="*/ 23626 h 4449576"/>
            <a:gd name="connsiteX0-41" fmla="*/ 0 w 5638800"/>
            <a:gd name="connsiteY0-42" fmla="*/ 0 h 4425950"/>
            <a:gd name="connsiteX1-43" fmla="*/ 5638800 w 5638800"/>
            <a:gd name="connsiteY1-44" fmla="*/ 11033 h 4425950"/>
            <a:gd name="connsiteX2-45" fmla="*/ 3638550 w 5638800"/>
            <a:gd name="connsiteY2-46" fmla="*/ 4425950 h 4425950"/>
            <a:gd name="connsiteX3-47" fmla="*/ 0 w 5638800"/>
            <a:gd name="connsiteY3-48" fmla="*/ 4425950 h 4425950"/>
            <a:gd name="connsiteX4-49" fmla="*/ 0 w 5638800"/>
            <a:gd name="connsiteY4-50" fmla="*/ 0 h 4425950"/>
            <a:gd name="connsiteX0-51" fmla="*/ 0 w 5638800"/>
            <a:gd name="connsiteY0-52" fmla="*/ 0 h 4425950"/>
            <a:gd name="connsiteX1-53" fmla="*/ 5638800 w 5638800"/>
            <a:gd name="connsiteY1-54" fmla="*/ 11033 h 4425950"/>
            <a:gd name="connsiteX2-55" fmla="*/ 3818316 w 5638800"/>
            <a:gd name="connsiteY2-56" fmla="*/ 4425950 h 4425950"/>
            <a:gd name="connsiteX3-57" fmla="*/ 0 w 5638800"/>
            <a:gd name="connsiteY3-58" fmla="*/ 4425950 h 4425950"/>
            <a:gd name="connsiteX4-59" fmla="*/ 0 w 5638800"/>
            <a:gd name="connsiteY4-60" fmla="*/ 0 h 4425950"/>
            <a:gd name="connsiteX0-61" fmla="*/ 0 w 5224053"/>
            <a:gd name="connsiteY0-62" fmla="*/ 0 h 4425950"/>
            <a:gd name="connsiteX1-63" fmla="*/ 5224053 w 5224053"/>
            <a:gd name="connsiteY1-64" fmla="*/ 11033 h 4425950"/>
            <a:gd name="connsiteX2-65" fmla="*/ 3818316 w 5224053"/>
            <a:gd name="connsiteY2-66" fmla="*/ 4425950 h 4425950"/>
            <a:gd name="connsiteX3-67" fmla="*/ 0 w 5224053"/>
            <a:gd name="connsiteY3-68" fmla="*/ 4425950 h 4425950"/>
            <a:gd name="connsiteX4-69" fmla="*/ 0 w 5224053"/>
            <a:gd name="connsiteY4-70" fmla="*/ 0 h 442595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5224053" h="4425950">
              <a:moveTo>
                <a:pt x="0" y="0"/>
              </a:moveTo>
              <a:lnTo>
                <a:pt x="5224053" y="11033"/>
              </a:lnTo>
              <a:lnTo>
                <a:pt x="3818316" y="4425950"/>
              </a:lnTo>
              <a:lnTo>
                <a:pt x="0" y="4425950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320675</xdr:colOff>
      <xdr:row>28</xdr:row>
      <xdr:rowOff>31749</xdr:rowOff>
    </xdr:from>
    <xdr:to>
      <xdr:col>18</xdr:col>
      <xdr:colOff>66040</xdr:colOff>
      <xdr:row>50</xdr:row>
      <xdr:rowOff>95250</xdr:rowOff>
    </xdr:to>
    <xdr:sp>
      <xdr:nvSpPr>
        <xdr:cNvPr id="39" name="Rectangle 22"/>
        <xdr:cNvSpPr/>
      </xdr:nvSpPr>
      <xdr:spPr>
        <a:xfrm>
          <a:off x="11668125" y="4476115"/>
          <a:ext cx="3015615" cy="3556635"/>
        </a:xfrm>
        <a:custGeom>
          <a:avLst/>
          <a:gdLst>
            <a:gd name="connsiteX0" fmla="*/ 0 w 1790065"/>
            <a:gd name="connsiteY0" fmla="*/ 0 h 4425950"/>
            <a:gd name="connsiteX1" fmla="*/ 1790065 w 1790065"/>
            <a:gd name="connsiteY1" fmla="*/ 0 h 4425950"/>
            <a:gd name="connsiteX2" fmla="*/ 1790065 w 1790065"/>
            <a:gd name="connsiteY2" fmla="*/ 4425950 h 4425950"/>
            <a:gd name="connsiteX3" fmla="*/ 0 w 1790065"/>
            <a:gd name="connsiteY3" fmla="*/ 4425950 h 4425950"/>
            <a:gd name="connsiteX4" fmla="*/ 0 w 1790065"/>
            <a:gd name="connsiteY4" fmla="*/ 0 h 4425950"/>
            <a:gd name="connsiteX0-1" fmla="*/ 1448908 w 3238973"/>
            <a:gd name="connsiteY0-2" fmla="*/ 0 h 4425950"/>
            <a:gd name="connsiteX1-3" fmla="*/ 3238973 w 3238973"/>
            <a:gd name="connsiteY1-4" fmla="*/ 0 h 4425950"/>
            <a:gd name="connsiteX2-5" fmla="*/ 3238973 w 3238973"/>
            <a:gd name="connsiteY2-6" fmla="*/ 4425950 h 4425950"/>
            <a:gd name="connsiteX3-7" fmla="*/ 0 w 3238973"/>
            <a:gd name="connsiteY3-8" fmla="*/ 4425950 h 4425950"/>
            <a:gd name="connsiteX4-9" fmla="*/ 1448908 w 3238973"/>
            <a:gd name="connsiteY4-10" fmla="*/ 0 h 4425950"/>
            <a:gd name="connsiteX0-11" fmla="*/ 1785856 w 3238973"/>
            <a:gd name="connsiteY0-12" fmla="*/ 0 h 4425950"/>
            <a:gd name="connsiteX1-13" fmla="*/ 3238973 w 3238973"/>
            <a:gd name="connsiteY1-14" fmla="*/ 0 h 4425950"/>
            <a:gd name="connsiteX2-15" fmla="*/ 3238973 w 3238973"/>
            <a:gd name="connsiteY2-16" fmla="*/ 4425950 h 4425950"/>
            <a:gd name="connsiteX3-17" fmla="*/ 0 w 3238973"/>
            <a:gd name="connsiteY3-18" fmla="*/ 4425950 h 4425950"/>
            <a:gd name="connsiteX4-19" fmla="*/ 1785856 w 3238973"/>
            <a:gd name="connsiteY4-20" fmla="*/ 0 h 4425950"/>
            <a:gd name="connsiteX0-21" fmla="*/ 1874132 w 3238973"/>
            <a:gd name="connsiteY0-22" fmla="*/ 0 h 4438431"/>
            <a:gd name="connsiteX1-23" fmla="*/ 3238973 w 3238973"/>
            <a:gd name="connsiteY1-24" fmla="*/ 12481 h 4438431"/>
            <a:gd name="connsiteX2-25" fmla="*/ 3238973 w 3238973"/>
            <a:gd name="connsiteY2-26" fmla="*/ 4438431 h 4438431"/>
            <a:gd name="connsiteX3-27" fmla="*/ 0 w 3238973"/>
            <a:gd name="connsiteY3-28" fmla="*/ 4438431 h 4438431"/>
            <a:gd name="connsiteX4-29" fmla="*/ 1874132 w 3238973"/>
            <a:gd name="connsiteY4-30" fmla="*/ 0 h 4438431"/>
            <a:gd name="connsiteX0-31" fmla="*/ 1997875 w 3238973"/>
            <a:gd name="connsiteY0-32" fmla="*/ 0 h 4438431"/>
            <a:gd name="connsiteX1-33" fmla="*/ 3238973 w 3238973"/>
            <a:gd name="connsiteY1-34" fmla="*/ 12481 h 4438431"/>
            <a:gd name="connsiteX2-35" fmla="*/ 3238973 w 3238973"/>
            <a:gd name="connsiteY2-36" fmla="*/ 4438431 h 4438431"/>
            <a:gd name="connsiteX3-37" fmla="*/ 0 w 3238973"/>
            <a:gd name="connsiteY3-38" fmla="*/ 4438431 h 4438431"/>
            <a:gd name="connsiteX4-39" fmla="*/ 1997875 w 3238973"/>
            <a:gd name="connsiteY4-40" fmla="*/ 0 h 4438431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3238973" h="4438431">
              <a:moveTo>
                <a:pt x="1997875" y="0"/>
              </a:moveTo>
              <a:lnTo>
                <a:pt x="3238973" y="12481"/>
              </a:lnTo>
              <a:lnTo>
                <a:pt x="3238973" y="4438431"/>
              </a:lnTo>
              <a:lnTo>
                <a:pt x="0" y="4438431"/>
              </a:lnTo>
              <a:lnTo>
                <a:pt x="1997875" y="0"/>
              </a:lnTo>
              <a:close/>
            </a:path>
          </a:pathLst>
        </a:custGeom>
        <a:solidFill>
          <a:srgbClr val="47AEB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14</xdr:col>
      <xdr:colOff>650875</xdr:colOff>
      <xdr:row>0</xdr:row>
      <xdr:rowOff>0</xdr:rowOff>
    </xdr:from>
    <xdr:to>
      <xdr:col>17</xdr:col>
      <xdr:colOff>599440</xdr:colOff>
      <xdr:row>26</xdr:row>
      <xdr:rowOff>142875</xdr:rowOff>
    </xdr:to>
    <xdr:sp>
      <xdr:nvSpPr>
        <xdr:cNvPr id="40" name="Rectangle 49"/>
        <xdr:cNvSpPr/>
      </xdr:nvSpPr>
      <xdr:spPr>
        <a:xfrm>
          <a:off x="11998325" y="0"/>
          <a:ext cx="2590165" cy="4270375"/>
        </a:xfrm>
        <a:custGeom>
          <a:avLst/>
          <a:gdLst>
            <a:gd name="connsiteX0" fmla="*/ 0 w 2621915"/>
            <a:gd name="connsiteY0" fmla="*/ 0 h 5227955"/>
            <a:gd name="connsiteX1" fmla="*/ 2621915 w 2621915"/>
            <a:gd name="connsiteY1" fmla="*/ 0 h 5227955"/>
            <a:gd name="connsiteX2" fmla="*/ 2621915 w 2621915"/>
            <a:gd name="connsiteY2" fmla="*/ 5227955 h 5227955"/>
            <a:gd name="connsiteX3" fmla="*/ 0 w 2621915"/>
            <a:gd name="connsiteY3" fmla="*/ 5227955 h 5227955"/>
            <a:gd name="connsiteX4" fmla="*/ 0 w 2621915"/>
            <a:gd name="connsiteY4" fmla="*/ 0 h 5227955"/>
            <a:gd name="connsiteX0-1" fmla="*/ 0 w 2621915"/>
            <a:gd name="connsiteY0-2" fmla="*/ 0 h 5227955"/>
            <a:gd name="connsiteX1-3" fmla="*/ 2621915 w 2621915"/>
            <a:gd name="connsiteY1-4" fmla="*/ 0 h 5227955"/>
            <a:gd name="connsiteX2-5" fmla="*/ 2621915 w 2621915"/>
            <a:gd name="connsiteY2-6" fmla="*/ 5227955 h 5227955"/>
            <a:gd name="connsiteX3-7" fmla="*/ 0 w 2621915"/>
            <a:gd name="connsiteY3-8" fmla="*/ 1962150 h 5227955"/>
            <a:gd name="connsiteX4-9" fmla="*/ 0 w 2621915"/>
            <a:gd name="connsiteY4-10" fmla="*/ 0 h 5227955"/>
            <a:gd name="connsiteX0-11" fmla="*/ 0 w 2621915"/>
            <a:gd name="connsiteY0-12" fmla="*/ 0 h 5227955"/>
            <a:gd name="connsiteX1-13" fmla="*/ 2621915 w 2621915"/>
            <a:gd name="connsiteY1-14" fmla="*/ 0 h 5227955"/>
            <a:gd name="connsiteX2-15" fmla="*/ 2621915 w 2621915"/>
            <a:gd name="connsiteY2-16" fmla="*/ 5227955 h 5227955"/>
            <a:gd name="connsiteX3-17" fmla="*/ 1885950 w 2621915"/>
            <a:gd name="connsiteY3-18" fmla="*/ 4324350 h 5227955"/>
            <a:gd name="connsiteX4-19" fmla="*/ 0 w 2621915"/>
            <a:gd name="connsiteY4-20" fmla="*/ 1962150 h 5227955"/>
            <a:gd name="connsiteX5" fmla="*/ 0 w 2621915"/>
            <a:gd name="connsiteY5" fmla="*/ 0 h 5227955"/>
            <a:gd name="connsiteX0-21" fmla="*/ 0 w 2621915"/>
            <a:gd name="connsiteY0-22" fmla="*/ 0 h 5227955"/>
            <a:gd name="connsiteX1-23" fmla="*/ 2621915 w 2621915"/>
            <a:gd name="connsiteY1-24" fmla="*/ 0 h 5227955"/>
            <a:gd name="connsiteX2-25" fmla="*/ 2621915 w 2621915"/>
            <a:gd name="connsiteY2-26" fmla="*/ 5227955 h 5227955"/>
            <a:gd name="connsiteX3-27" fmla="*/ 1676400 w 2621915"/>
            <a:gd name="connsiteY3-28" fmla="*/ 5227955 h 5227955"/>
            <a:gd name="connsiteX4-29" fmla="*/ 0 w 2621915"/>
            <a:gd name="connsiteY4-30" fmla="*/ 1962150 h 5227955"/>
            <a:gd name="connsiteX5-31" fmla="*/ 0 w 2621915"/>
            <a:gd name="connsiteY5-32" fmla="*/ 0 h 5227955"/>
            <a:gd name="connsiteX0-33" fmla="*/ 0 w 2621915"/>
            <a:gd name="connsiteY0-34" fmla="*/ 0 h 5227955"/>
            <a:gd name="connsiteX1-35" fmla="*/ 2621915 w 2621915"/>
            <a:gd name="connsiteY1-36" fmla="*/ 0 h 5227955"/>
            <a:gd name="connsiteX2-37" fmla="*/ 2621915 w 2621915"/>
            <a:gd name="connsiteY2-38" fmla="*/ 5227955 h 5227955"/>
            <a:gd name="connsiteX3-39" fmla="*/ 1676400 w 2621915"/>
            <a:gd name="connsiteY3-40" fmla="*/ 5227955 h 5227955"/>
            <a:gd name="connsiteX4-41" fmla="*/ 133350 w 2621915"/>
            <a:gd name="connsiteY4-42" fmla="*/ 1962150 h 5227955"/>
            <a:gd name="connsiteX5-43" fmla="*/ 0 w 2621915"/>
            <a:gd name="connsiteY5-44" fmla="*/ 0 h 5227955"/>
            <a:gd name="connsiteX0-45" fmla="*/ 914400 w 2488565"/>
            <a:gd name="connsiteY0-46" fmla="*/ 0 h 5227955"/>
            <a:gd name="connsiteX1-47" fmla="*/ 2488565 w 2488565"/>
            <a:gd name="connsiteY1-48" fmla="*/ 0 h 5227955"/>
            <a:gd name="connsiteX2-49" fmla="*/ 2488565 w 2488565"/>
            <a:gd name="connsiteY2-50" fmla="*/ 5227955 h 5227955"/>
            <a:gd name="connsiteX3-51" fmla="*/ 1543050 w 2488565"/>
            <a:gd name="connsiteY3-52" fmla="*/ 5227955 h 5227955"/>
            <a:gd name="connsiteX4-53" fmla="*/ 0 w 2488565"/>
            <a:gd name="connsiteY4-54" fmla="*/ 1962150 h 5227955"/>
            <a:gd name="connsiteX5-55" fmla="*/ 914400 w 2488565"/>
            <a:gd name="connsiteY5-56" fmla="*/ 0 h 5227955"/>
            <a:gd name="connsiteX0-57" fmla="*/ 819150 w 2488565"/>
            <a:gd name="connsiteY0-58" fmla="*/ 0 h 5227955"/>
            <a:gd name="connsiteX1-59" fmla="*/ 2488565 w 2488565"/>
            <a:gd name="connsiteY1-60" fmla="*/ 0 h 5227955"/>
            <a:gd name="connsiteX2-61" fmla="*/ 2488565 w 2488565"/>
            <a:gd name="connsiteY2-62" fmla="*/ 5227955 h 5227955"/>
            <a:gd name="connsiteX3-63" fmla="*/ 1543050 w 2488565"/>
            <a:gd name="connsiteY3-64" fmla="*/ 5227955 h 5227955"/>
            <a:gd name="connsiteX4-65" fmla="*/ 0 w 2488565"/>
            <a:gd name="connsiteY4-66" fmla="*/ 1962150 h 5227955"/>
            <a:gd name="connsiteX5-67" fmla="*/ 819150 w 2488565"/>
            <a:gd name="connsiteY5-68" fmla="*/ 0 h 5227955"/>
            <a:gd name="connsiteX0-69" fmla="*/ 819150 w 2488565"/>
            <a:gd name="connsiteY0-70" fmla="*/ 0 h 5227955"/>
            <a:gd name="connsiteX1-71" fmla="*/ 2488565 w 2488565"/>
            <a:gd name="connsiteY1-72" fmla="*/ 0 h 5227955"/>
            <a:gd name="connsiteX2-73" fmla="*/ 2488565 w 2488565"/>
            <a:gd name="connsiteY2-74" fmla="*/ 5227955 h 5227955"/>
            <a:gd name="connsiteX3-75" fmla="*/ 1447800 w 2488565"/>
            <a:gd name="connsiteY3-76" fmla="*/ 5227955 h 5227955"/>
            <a:gd name="connsiteX4-77" fmla="*/ 0 w 2488565"/>
            <a:gd name="connsiteY4-78" fmla="*/ 1962150 h 5227955"/>
            <a:gd name="connsiteX5-79" fmla="*/ 819150 w 2488565"/>
            <a:gd name="connsiteY5-80" fmla="*/ 0 h 5227955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  <a:cxn ang="0">
              <a:pos x="connsiteX5-31" y="connsiteY5-32"/>
            </a:cxn>
          </a:cxnLst>
          <a:rect l="l" t="t" r="r" b="b"/>
          <a:pathLst>
            <a:path w="2488565" h="5227955">
              <a:moveTo>
                <a:pt x="819150" y="0"/>
              </a:moveTo>
              <a:lnTo>
                <a:pt x="2488565" y="0"/>
              </a:lnTo>
              <a:lnTo>
                <a:pt x="2488565" y="5227955"/>
              </a:lnTo>
              <a:lnTo>
                <a:pt x="1447800" y="5227955"/>
              </a:lnTo>
              <a:lnTo>
                <a:pt x="0" y="1962150"/>
              </a:lnTo>
              <a:lnTo>
                <a:pt x="819150" y="0"/>
              </a:lnTo>
              <a:close/>
            </a:path>
          </a:pathLst>
        </a:custGeom>
        <a:blipFill dpi="0" rotWithShape="1">
          <a:blip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0077" t="-570" r="-83437" b="570"/>
          </a:stretch>
        </a:blip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  <a:reflection stA="46000" endPos="34000" dist="3937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9</xdr:row>
      <xdr:rowOff>117476</xdr:rowOff>
    </xdr:from>
    <xdr:to>
      <xdr:col>12</xdr:col>
      <xdr:colOff>579120</xdr:colOff>
      <xdr:row>25</xdr:row>
      <xdr:rowOff>142876</xdr:rowOff>
    </xdr:to>
    <xdr:sp>
      <xdr:nvSpPr>
        <xdr:cNvPr id="41" name="Rectangle 7"/>
        <xdr:cNvSpPr/>
      </xdr:nvSpPr>
      <xdr:spPr>
        <a:xfrm>
          <a:off x="0" y="1546225"/>
          <a:ext cx="10085070" cy="2565400"/>
        </a:xfrm>
        <a:custGeom>
          <a:avLst/>
          <a:gdLst>
            <a:gd name="connsiteX0" fmla="*/ 0 w 7731760"/>
            <a:gd name="connsiteY0" fmla="*/ 0 h 5050790"/>
            <a:gd name="connsiteX1" fmla="*/ 7731760 w 7731760"/>
            <a:gd name="connsiteY1" fmla="*/ 0 h 5050790"/>
            <a:gd name="connsiteX2" fmla="*/ 7731760 w 7731760"/>
            <a:gd name="connsiteY2" fmla="*/ 5050790 h 5050790"/>
            <a:gd name="connsiteX3" fmla="*/ 0 w 7731760"/>
            <a:gd name="connsiteY3" fmla="*/ 5050790 h 5050790"/>
            <a:gd name="connsiteX4" fmla="*/ 0 w 7731760"/>
            <a:gd name="connsiteY4" fmla="*/ 0 h 5050790"/>
            <a:gd name="connsiteX0-1" fmla="*/ 0 w 7731760"/>
            <a:gd name="connsiteY0-2" fmla="*/ 0 h 5050790"/>
            <a:gd name="connsiteX1-3" fmla="*/ 6316617 w 7731760"/>
            <a:gd name="connsiteY1-4" fmla="*/ 0 h 5050790"/>
            <a:gd name="connsiteX2-5" fmla="*/ 7731760 w 7731760"/>
            <a:gd name="connsiteY2-6" fmla="*/ 5050790 h 5050790"/>
            <a:gd name="connsiteX3-7" fmla="*/ 0 w 7731760"/>
            <a:gd name="connsiteY3-8" fmla="*/ 5050790 h 5050790"/>
            <a:gd name="connsiteX4-9" fmla="*/ 0 w 7731760"/>
            <a:gd name="connsiteY4-10" fmla="*/ 0 h 5050790"/>
            <a:gd name="connsiteX0-11" fmla="*/ 0 w 7731760"/>
            <a:gd name="connsiteY0-12" fmla="*/ 0 h 5050790"/>
            <a:gd name="connsiteX1-13" fmla="*/ 5641703 w 7731760"/>
            <a:gd name="connsiteY1-14" fmla="*/ 0 h 5050790"/>
            <a:gd name="connsiteX2-15" fmla="*/ 7731760 w 7731760"/>
            <a:gd name="connsiteY2-16" fmla="*/ 5050790 h 5050790"/>
            <a:gd name="connsiteX3-17" fmla="*/ 0 w 7731760"/>
            <a:gd name="connsiteY3-18" fmla="*/ 5050790 h 5050790"/>
            <a:gd name="connsiteX4-19" fmla="*/ 0 w 7731760"/>
            <a:gd name="connsiteY4-20" fmla="*/ 0 h 5050790"/>
            <a:gd name="connsiteX0-21" fmla="*/ 0 w 7731760"/>
            <a:gd name="connsiteY0-22" fmla="*/ 0 h 5050790"/>
            <a:gd name="connsiteX1-23" fmla="*/ 5184503 w 7731760"/>
            <a:gd name="connsiteY1-24" fmla="*/ 0 h 5050790"/>
            <a:gd name="connsiteX2-25" fmla="*/ 7731760 w 7731760"/>
            <a:gd name="connsiteY2-26" fmla="*/ 5050790 h 5050790"/>
            <a:gd name="connsiteX3-27" fmla="*/ 0 w 7731760"/>
            <a:gd name="connsiteY3-28" fmla="*/ 5050790 h 5050790"/>
            <a:gd name="connsiteX4-29" fmla="*/ 0 w 7731760"/>
            <a:gd name="connsiteY4-30" fmla="*/ 0 h 5050790"/>
            <a:gd name="connsiteX0-31" fmla="*/ 0 w 7035074"/>
            <a:gd name="connsiteY0-32" fmla="*/ 0 h 5050790"/>
            <a:gd name="connsiteX1-33" fmla="*/ 5184503 w 7035074"/>
            <a:gd name="connsiteY1-34" fmla="*/ 0 h 5050790"/>
            <a:gd name="connsiteX2-35" fmla="*/ 7035074 w 7035074"/>
            <a:gd name="connsiteY2-36" fmla="*/ 5050790 h 5050790"/>
            <a:gd name="connsiteX3-37" fmla="*/ 0 w 7035074"/>
            <a:gd name="connsiteY3-38" fmla="*/ 5050790 h 5050790"/>
            <a:gd name="connsiteX4-39" fmla="*/ 0 w 7035074"/>
            <a:gd name="connsiteY4-40" fmla="*/ 0 h 5050790"/>
            <a:gd name="connsiteX0-41" fmla="*/ 0 w 6708507"/>
            <a:gd name="connsiteY0-42" fmla="*/ 0 h 5050790"/>
            <a:gd name="connsiteX1-43" fmla="*/ 5184503 w 6708507"/>
            <a:gd name="connsiteY1-44" fmla="*/ 0 h 5050790"/>
            <a:gd name="connsiteX2-45" fmla="*/ 6708507 w 6708507"/>
            <a:gd name="connsiteY2-46" fmla="*/ 5050790 h 5050790"/>
            <a:gd name="connsiteX3-47" fmla="*/ 0 w 6708507"/>
            <a:gd name="connsiteY3-48" fmla="*/ 5050790 h 5050790"/>
            <a:gd name="connsiteX4-49" fmla="*/ 0 w 6708507"/>
            <a:gd name="connsiteY4-50" fmla="*/ 0 h 5050790"/>
            <a:gd name="connsiteX0-51" fmla="*/ 0 w 6583607"/>
            <a:gd name="connsiteY0-52" fmla="*/ 0 h 5050790"/>
            <a:gd name="connsiteX1-53" fmla="*/ 5184503 w 6583607"/>
            <a:gd name="connsiteY1-54" fmla="*/ 0 h 5050790"/>
            <a:gd name="connsiteX2-55" fmla="*/ 6583607 w 6583607"/>
            <a:gd name="connsiteY2-56" fmla="*/ 5050790 h 5050790"/>
            <a:gd name="connsiteX3-57" fmla="*/ 0 w 6583607"/>
            <a:gd name="connsiteY3-58" fmla="*/ 5050790 h 5050790"/>
            <a:gd name="connsiteX4-59" fmla="*/ 0 w 6583607"/>
            <a:gd name="connsiteY4-60" fmla="*/ 0 h 5050790"/>
          </a:gdLst>
          <a:ahLst/>
          <a:cxnLst>
            <a:cxn ang="0">
              <a:pos x="connsiteX0-1" y="connsiteY0-2"/>
            </a:cxn>
            <a:cxn ang="0">
              <a:pos x="connsiteX1-3" y="connsiteY1-4"/>
            </a:cxn>
            <a:cxn ang="0">
              <a:pos x="connsiteX2-5" y="connsiteY2-6"/>
            </a:cxn>
            <a:cxn ang="0">
              <a:pos x="connsiteX3-7" y="connsiteY3-8"/>
            </a:cxn>
            <a:cxn ang="0">
              <a:pos x="connsiteX4-9" y="connsiteY4-10"/>
            </a:cxn>
          </a:cxnLst>
          <a:rect l="l" t="t" r="r" b="b"/>
          <a:pathLst>
            <a:path w="6583607" h="5050790">
              <a:moveTo>
                <a:pt x="0" y="0"/>
              </a:moveTo>
              <a:lnTo>
                <a:pt x="5184503" y="0"/>
              </a:lnTo>
              <a:lnTo>
                <a:pt x="6583607" y="5050790"/>
              </a:lnTo>
              <a:lnTo>
                <a:pt x="0" y="505079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  <a:effectLst>
          <a:reflection blurRad="673100" stA="0" endPos="650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en-US"/>
        </a:p>
      </xdr:txBody>
    </xdr:sp>
    <xdr:clientData/>
  </xdr:twoCellAnchor>
  <xdr:twoCellAnchor>
    <xdr:from>
      <xdr:col>9</xdr:col>
      <xdr:colOff>107950</xdr:colOff>
      <xdr:row>7</xdr:row>
      <xdr:rowOff>130176</xdr:rowOff>
    </xdr:from>
    <xdr:to>
      <xdr:col>13</xdr:col>
      <xdr:colOff>43180</xdr:colOff>
      <xdr:row>49</xdr:row>
      <xdr:rowOff>142876</xdr:rowOff>
    </xdr:to>
    <xdr:grpSp>
      <xdr:nvGrpSpPr>
        <xdr:cNvPr id="42" name="Group 41"/>
        <xdr:cNvGrpSpPr/>
      </xdr:nvGrpSpPr>
      <xdr:grpSpPr>
        <a:xfrm>
          <a:off x="7435850" y="1241425"/>
          <a:ext cx="3408680" cy="6680200"/>
          <a:chOff x="0" y="0"/>
          <a:chExt cx="2729230" cy="8476615"/>
        </a:xfrm>
        <a:effectLst>
          <a:outerShdw blurRad="101600" dist="114300" dir="9360000" sx="97000" sy="97000" algn="r" rotWithShape="0">
            <a:prstClr val="black">
              <a:alpha val="18000"/>
            </a:prstClr>
          </a:outerShdw>
        </a:effectLst>
      </xdr:grpSpPr>
      <xdr:sp>
        <xdr:nvSpPr>
          <xdr:cNvPr id="43" name="Rectangle 9"/>
          <xdr:cNvSpPr/>
        </xdr:nvSpPr>
        <xdr:spPr>
          <a:xfrm>
            <a:off x="171450" y="0"/>
            <a:ext cx="2557780" cy="3978322"/>
          </a:xfrm>
          <a:custGeom>
            <a:avLst/>
            <a:gdLst>
              <a:gd name="connsiteX0" fmla="*/ 0 w 2074545"/>
              <a:gd name="connsiteY0" fmla="*/ 0 h 3450590"/>
              <a:gd name="connsiteX1" fmla="*/ 2074545 w 2074545"/>
              <a:gd name="connsiteY1" fmla="*/ 0 h 3450590"/>
              <a:gd name="connsiteX2" fmla="*/ 2074545 w 2074545"/>
              <a:gd name="connsiteY2" fmla="*/ 3450590 h 3450590"/>
              <a:gd name="connsiteX3" fmla="*/ 0 w 2074545"/>
              <a:gd name="connsiteY3" fmla="*/ 3450590 h 3450590"/>
              <a:gd name="connsiteX4" fmla="*/ 0 w 2074545"/>
              <a:gd name="connsiteY4" fmla="*/ 0 h 3450590"/>
              <a:gd name="connsiteX0-1" fmla="*/ 0 w 2918607"/>
              <a:gd name="connsiteY0-2" fmla="*/ 0 h 3450590"/>
              <a:gd name="connsiteX1-3" fmla="*/ 2918607 w 2918607"/>
              <a:gd name="connsiteY1-4" fmla="*/ 0 h 3450590"/>
              <a:gd name="connsiteX2-5" fmla="*/ 2918607 w 2918607"/>
              <a:gd name="connsiteY2-6" fmla="*/ 3450590 h 3450590"/>
              <a:gd name="connsiteX3-7" fmla="*/ 844062 w 2918607"/>
              <a:gd name="connsiteY3-8" fmla="*/ 3450590 h 3450590"/>
              <a:gd name="connsiteX4-9" fmla="*/ 0 w 2918607"/>
              <a:gd name="connsiteY4-10" fmla="*/ 0 h 3450590"/>
              <a:gd name="connsiteX0-11" fmla="*/ 0 w 2918607"/>
              <a:gd name="connsiteY0-12" fmla="*/ 0 h 3450590"/>
              <a:gd name="connsiteX1-13" fmla="*/ 1301092 w 2918607"/>
              <a:gd name="connsiteY1-14" fmla="*/ 0 h 3450590"/>
              <a:gd name="connsiteX2-15" fmla="*/ 2918607 w 2918607"/>
              <a:gd name="connsiteY2-16" fmla="*/ 3450590 h 3450590"/>
              <a:gd name="connsiteX3-17" fmla="*/ 844062 w 2918607"/>
              <a:gd name="connsiteY3-18" fmla="*/ 3450590 h 3450590"/>
              <a:gd name="connsiteX4-19" fmla="*/ 0 w 2918607"/>
              <a:gd name="connsiteY4-20" fmla="*/ 0 h 3450590"/>
              <a:gd name="connsiteX0-21" fmla="*/ 0 w 2455839"/>
              <a:gd name="connsiteY0-22" fmla="*/ 0 h 3450590"/>
              <a:gd name="connsiteX1-23" fmla="*/ 1301092 w 2455839"/>
              <a:gd name="connsiteY1-24" fmla="*/ 0 h 3450590"/>
              <a:gd name="connsiteX2-25" fmla="*/ 2455839 w 2455839"/>
              <a:gd name="connsiteY2-26" fmla="*/ 3360279 h 3450590"/>
              <a:gd name="connsiteX3-27" fmla="*/ 844062 w 2455839"/>
              <a:gd name="connsiteY3-28" fmla="*/ 3450590 h 3450590"/>
              <a:gd name="connsiteX4-29" fmla="*/ 0 w 2455839"/>
              <a:gd name="connsiteY4-30" fmla="*/ 0 h 3450590"/>
              <a:gd name="connsiteX0-31" fmla="*/ 0 w 2580000"/>
              <a:gd name="connsiteY0-32" fmla="*/ 0 h 3770489"/>
              <a:gd name="connsiteX1-33" fmla="*/ 1301092 w 2580000"/>
              <a:gd name="connsiteY1-34" fmla="*/ 0 h 3770489"/>
              <a:gd name="connsiteX2-35" fmla="*/ 2580000 w 2580000"/>
              <a:gd name="connsiteY2-36" fmla="*/ 3770489 h 3770489"/>
              <a:gd name="connsiteX3-37" fmla="*/ 844062 w 2580000"/>
              <a:gd name="connsiteY3-38" fmla="*/ 3450590 h 3770489"/>
              <a:gd name="connsiteX4-39" fmla="*/ 0 w 2580000"/>
              <a:gd name="connsiteY4-40" fmla="*/ 0 h 3770489"/>
              <a:gd name="connsiteX0-41" fmla="*/ 0 w 2580000"/>
              <a:gd name="connsiteY0-42" fmla="*/ 0 h 3770489"/>
              <a:gd name="connsiteX1-43" fmla="*/ 1301092 w 2580000"/>
              <a:gd name="connsiteY1-44" fmla="*/ 0 h 3770489"/>
              <a:gd name="connsiteX2-45" fmla="*/ 2580000 w 2580000"/>
              <a:gd name="connsiteY2-46" fmla="*/ 3770489 h 3770489"/>
              <a:gd name="connsiteX3-47" fmla="*/ 934373 w 2580000"/>
              <a:gd name="connsiteY3-48" fmla="*/ 3770489 h 3770489"/>
              <a:gd name="connsiteX4-49" fmla="*/ 0 w 2580000"/>
              <a:gd name="connsiteY4-50" fmla="*/ 0 h 3770489"/>
              <a:gd name="connsiteX0-51" fmla="*/ 0 w 2580000"/>
              <a:gd name="connsiteY0-52" fmla="*/ 0 h 3782274"/>
              <a:gd name="connsiteX1-53" fmla="*/ 1301092 w 2580000"/>
              <a:gd name="connsiteY1-54" fmla="*/ 0 h 3782274"/>
              <a:gd name="connsiteX2-55" fmla="*/ 2580000 w 2580000"/>
              <a:gd name="connsiteY2-56" fmla="*/ 3770489 h 3782274"/>
              <a:gd name="connsiteX3-57" fmla="*/ 1589128 w 2580000"/>
              <a:gd name="connsiteY3-58" fmla="*/ 3782274 h 3782274"/>
              <a:gd name="connsiteX4-59" fmla="*/ 0 w 2580000"/>
              <a:gd name="connsiteY4-60" fmla="*/ 0 h 3782274"/>
              <a:gd name="connsiteX0-61" fmla="*/ 0 w 2580000"/>
              <a:gd name="connsiteY0-62" fmla="*/ 0 h 3782274"/>
              <a:gd name="connsiteX1-63" fmla="*/ 1876824 w 2580000"/>
              <a:gd name="connsiteY1-64" fmla="*/ 0 h 3782274"/>
              <a:gd name="connsiteX2-65" fmla="*/ 2580000 w 2580000"/>
              <a:gd name="connsiteY2-66" fmla="*/ 3770489 h 3782274"/>
              <a:gd name="connsiteX3-67" fmla="*/ 1589128 w 2580000"/>
              <a:gd name="connsiteY3-68" fmla="*/ 3782274 h 3782274"/>
              <a:gd name="connsiteX4-69" fmla="*/ 0 w 2580000"/>
              <a:gd name="connsiteY4-70" fmla="*/ 0 h 3782274"/>
              <a:gd name="connsiteX0-71" fmla="*/ 0 w 3494398"/>
              <a:gd name="connsiteY0-72" fmla="*/ 0 h 3782274"/>
              <a:gd name="connsiteX1-73" fmla="*/ 1876824 w 3494398"/>
              <a:gd name="connsiteY1-74" fmla="*/ 0 h 3782274"/>
              <a:gd name="connsiteX2-75" fmla="*/ 3494398 w 3494398"/>
              <a:gd name="connsiteY2-76" fmla="*/ 3770702 h 3782274"/>
              <a:gd name="connsiteX3-77" fmla="*/ 1589128 w 3494398"/>
              <a:gd name="connsiteY3-78" fmla="*/ 3782274 h 3782274"/>
              <a:gd name="connsiteX4-79" fmla="*/ 0 w 3494398"/>
              <a:gd name="connsiteY4-80" fmla="*/ 0 h 3782274"/>
              <a:gd name="connsiteX0-81" fmla="*/ 0 w 2670461"/>
              <a:gd name="connsiteY0-82" fmla="*/ 0 h 3782274"/>
              <a:gd name="connsiteX1-83" fmla="*/ 1052887 w 2670461"/>
              <a:gd name="connsiteY1-84" fmla="*/ 0 h 3782274"/>
              <a:gd name="connsiteX2-85" fmla="*/ 2670461 w 2670461"/>
              <a:gd name="connsiteY2-86" fmla="*/ 3770702 h 3782274"/>
              <a:gd name="connsiteX3-87" fmla="*/ 765191 w 2670461"/>
              <a:gd name="connsiteY3-88" fmla="*/ 3782274 h 3782274"/>
              <a:gd name="connsiteX4-89" fmla="*/ 0 w 2670461"/>
              <a:gd name="connsiteY4-90" fmla="*/ 0 h 3782274"/>
              <a:gd name="connsiteX0-91" fmla="*/ 0 w 2670461"/>
              <a:gd name="connsiteY0-92" fmla="*/ 0 h 3770702"/>
              <a:gd name="connsiteX1-93" fmla="*/ 1052887 w 2670461"/>
              <a:gd name="connsiteY1-94" fmla="*/ 0 h 3770702"/>
              <a:gd name="connsiteX2-95" fmla="*/ 2670461 w 2670461"/>
              <a:gd name="connsiteY2-96" fmla="*/ 3770702 h 3770702"/>
              <a:gd name="connsiteX3-97" fmla="*/ 1510161 w 2670461"/>
              <a:gd name="connsiteY3-98" fmla="*/ 3770702 h 3770702"/>
              <a:gd name="connsiteX4-99" fmla="*/ 0 w 2670461"/>
              <a:gd name="connsiteY4-100" fmla="*/ 0 h 3770702"/>
              <a:gd name="connsiteX0-101" fmla="*/ 0 w 2670461"/>
              <a:gd name="connsiteY0-102" fmla="*/ 0 h 3770702"/>
              <a:gd name="connsiteX1-103" fmla="*/ 1052887 w 2670461"/>
              <a:gd name="connsiteY1-104" fmla="*/ 0 h 3770702"/>
              <a:gd name="connsiteX2-105" fmla="*/ 2670461 w 2670461"/>
              <a:gd name="connsiteY2-106" fmla="*/ 3770702 h 3770702"/>
              <a:gd name="connsiteX3-107" fmla="*/ 1702048 w 2670461"/>
              <a:gd name="connsiteY3-108" fmla="*/ 3770561 h 3770702"/>
              <a:gd name="connsiteX4-109" fmla="*/ 0 w 2670461"/>
              <a:gd name="connsiteY4-110" fmla="*/ 0 h 3770702"/>
              <a:gd name="connsiteX0-111" fmla="*/ 0 w 2388276"/>
              <a:gd name="connsiteY0-112" fmla="*/ 0 h 3770702"/>
              <a:gd name="connsiteX1-113" fmla="*/ 770702 w 2388276"/>
              <a:gd name="connsiteY1-114" fmla="*/ 0 h 3770702"/>
              <a:gd name="connsiteX2-115" fmla="*/ 2388276 w 2388276"/>
              <a:gd name="connsiteY2-116" fmla="*/ 3770702 h 3770702"/>
              <a:gd name="connsiteX3-117" fmla="*/ 1419863 w 2388276"/>
              <a:gd name="connsiteY3-118" fmla="*/ 3770561 h 3770702"/>
              <a:gd name="connsiteX4-119" fmla="*/ 0 w 2388276"/>
              <a:gd name="connsiteY4-120" fmla="*/ 0 h 3770702"/>
              <a:gd name="connsiteX0-121" fmla="*/ 0 w 2388276"/>
              <a:gd name="connsiteY0-122" fmla="*/ 0 h 3770702"/>
              <a:gd name="connsiteX1-123" fmla="*/ 770702 w 2388276"/>
              <a:gd name="connsiteY1-124" fmla="*/ 0 h 3770702"/>
              <a:gd name="connsiteX2-125" fmla="*/ 2388276 w 2388276"/>
              <a:gd name="connsiteY2-126" fmla="*/ 3770702 h 3770702"/>
              <a:gd name="connsiteX3-127" fmla="*/ 1623067 w 2388276"/>
              <a:gd name="connsiteY3-128" fmla="*/ 3770561 h 3770702"/>
              <a:gd name="connsiteX4-129" fmla="*/ 0 w 2388276"/>
              <a:gd name="connsiteY4-130" fmla="*/ 0 h 3770702"/>
              <a:gd name="connsiteX0-131" fmla="*/ 0 w 2557612"/>
              <a:gd name="connsiteY0-132" fmla="*/ 0 h 4052929"/>
              <a:gd name="connsiteX1-133" fmla="*/ 770702 w 2557612"/>
              <a:gd name="connsiteY1-134" fmla="*/ 0 h 4052929"/>
              <a:gd name="connsiteX2-135" fmla="*/ 2557612 w 2557612"/>
              <a:gd name="connsiteY2-136" fmla="*/ 4052929 h 4052929"/>
              <a:gd name="connsiteX3-137" fmla="*/ 1623067 w 2557612"/>
              <a:gd name="connsiteY3-138" fmla="*/ 3770561 h 4052929"/>
              <a:gd name="connsiteX4-139" fmla="*/ 0 w 2557612"/>
              <a:gd name="connsiteY4-140" fmla="*/ 0 h 4052929"/>
              <a:gd name="connsiteX0-141" fmla="*/ 0 w 2557612"/>
              <a:gd name="connsiteY0-142" fmla="*/ 0 h 4052929"/>
              <a:gd name="connsiteX1-143" fmla="*/ 770702 w 2557612"/>
              <a:gd name="connsiteY1-144" fmla="*/ 0 h 4052929"/>
              <a:gd name="connsiteX2-145" fmla="*/ 2557612 w 2557612"/>
              <a:gd name="connsiteY2-146" fmla="*/ 4052929 h 4052929"/>
              <a:gd name="connsiteX3-147" fmla="*/ 1668219 w 2557612"/>
              <a:gd name="connsiteY3-148" fmla="*/ 4052929 h 4052929"/>
              <a:gd name="connsiteX4-149" fmla="*/ 0 w 2557612"/>
              <a:gd name="connsiteY4-150" fmla="*/ 0 h 4052929"/>
              <a:gd name="connsiteX0-151" fmla="*/ 0 w 2557612"/>
              <a:gd name="connsiteY0-152" fmla="*/ 0 h 4052929"/>
              <a:gd name="connsiteX1-153" fmla="*/ 770702 w 2557612"/>
              <a:gd name="connsiteY1-154" fmla="*/ 0 h 4052929"/>
              <a:gd name="connsiteX2-155" fmla="*/ 2557612 w 2557612"/>
              <a:gd name="connsiteY2-156" fmla="*/ 4052929 h 4052929"/>
              <a:gd name="connsiteX3-157" fmla="*/ 1728600 w 2557612"/>
              <a:gd name="connsiteY3-158" fmla="*/ 4052929 h 4052929"/>
              <a:gd name="connsiteX4-159" fmla="*/ 0 w 2557612"/>
              <a:gd name="connsiteY4-160" fmla="*/ 0 h 4052929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557612" h="4052929">
                <a:moveTo>
                  <a:pt x="0" y="0"/>
                </a:moveTo>
                <a:lnTo>
                  <a:pt x="770702" y="0"/>
                </a:lnTo>
                <a:lnTo>
                  <a:pt x="2557612" y="4052929"/>
                </a:lnTo>
                <a:lnTo>
                  <a:pt x="1728600" y="4052929"/>
                </a:lnTo>
                <a:lnTo>
                  <a:pt x="0" y="0"/>
                </a:lnTo>
                <a:close/>
              </a:path>
            </a:pathLst>
          </a:cu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  <xdr:sp>
        <xdr:nvSpPr>
          <xdr:cNvPr id="44" name="Rectangle 15"/>
          <xdr:cNvSpPr/>
        </xdr:nvSpPr>
        <xdr:spPr>
          <a:xfrm>
            <a:off x="0" y="3962400"/>
            <a:ext cx="2720340" cy="4514215"/>
          </a:xfrm>
          <a:custGeom>
            <a:avLst/>
            <a:gdLst>
              <a:gd name="connsiteX0" fmla="*/ 0 w 915670"/>
              <a:gd name="connsiteY0" fmla="*/ 0 h 5125085"/>
              <a:gd name="connsiteX1" fmla="*/ 915670 w 915670"/>
              <a:gd name="connsiteY1" fmla="*/ 0 h 5125085"/>
              <a:gd name="connsiteX2" fmla="*/ 915670 w 915670"/>
              <a:gd name="connsiteY2" fmla="*/ 5125085 h 5125085"/>
              <a:gd name="connsiteX3" fmla="*/ 0 w 915670"/>
              <a:gd name="connsiteY3" fmla="*/ 5125085 h 5125085"/>
              <a:gd name="connsiteX4" fmla="*/ 0 w 915670"/>
              <a:gd name="connsiteY4" fmla="*/ 0 h 5125085"/>
              <a:gd name="connsiteX0-1" fmla="*/ 0 w 2735201"/>
              <a:gd name="connsiteY0-2" fmla="*/ 0 h 5125085"/>
              <a:gd name="connsiteX1-3" fmla="*/ 2735201 w 2735201"/>
              <a:gd name="connsiteY1-4" fmla="*/ 12833 h 5125085"/>
              <a:gd name="connsiteX2-5" fmla="*/ 915670 w 2735201"/>
              <a:gd name="connsiteY2-6" fmla="*/ 5125085 h 5125085"/>
              <a:gd name="connsiteX3-7" fmla="*/ 0 w 2735201"/>
              <a:gd name="connsiteY3-8" fmla="*/ 5125085 h 5125085"/>
              <a:gd name="connsiteX4-9" fmla="*/ 0 w 2735201"/>
              <a:gd name="connsiteY4-10" fmla="*/ 0 h 5125085"/>
              <a:gd name="connsiteX0-11" fmla="*/ 1937714 w 2735201"/>
              <a:gd name="connsiteY0-12" fmla="*/ 0 h 5130487"/>
              <a:gd name="connsiteX1-13" fmla="*/ 2735201 w 2735201"/>
              <a:gd name="connsiteY1-14" fmla="*/ 18235 h 5130487"/>
              <a:gd name="connsiteX2-15" fmla="*/ 915670 w 2735201"/>
              <a:gd name="connsiteY2-16" fmla="*/ 5130487 h 5130487"/>
              <a:gd name="connsiteX3-17" fmla="*/ 0 w 2735201"/>
              <a:gd name="connsiteY3-18" fmla="*/ 5130487 h 5130487"/>
              <a:gd name="connsiteX4-19" fmla="*/ 1937714 w 2735201"/>
              <a:gd name="connsiteY4-20" fmla="*/ 0 h 5130487"/>
              <a:gd name="connsiteX0-21" fmla="*/ 1937714 w 2778412"/>
              <a:gd name="connsiteY0-22" fmla="*/ 4333 h 5134820"/>
              <a:gd name="connsiteX1-23" fmla="*/ 2778412 w 2778412"/>
              <a:gd name="connsiteY1-24" fmla="*/ 0 h 5134820"/>
              <a:gd name="connsiteX2-25" fmla="*/ 915670 w 2778412"/>
              <a:gd name="connsiteY2-26" fmla="*/ 5134820 h 5134820"/>
              <a:gd name="connsiteX3-27" fmla="*/ 0 w 2778412"/>
              <a:gd name="connsiteY3-28" fmla="*/ 5134820 h 5134820"/>
              <a:gd name="connsiteX4-29" fmla="*/ 1937714 w 2778412"/>
              <a:gd name="connsiteY4-30" fmla="*/ 4333 h 5134820"/>
              <a:gd name="connsiteX0-31" fmla="*/ 1942047 w 2778412"/>
              <a:gd name="connsiteY0-32" fmla="*/ 0 h 5134820"/>
              <a:gd name="connsiteX1-33" fmla="*/ 2778412 w 2778412"/>
              <a:gd name="connsiteY1-34" fmla="*/ 0 h 5134820"/>
              <a:gd name="connsiteX2-35" fmla="*/ 915670 w 2778412"/>
              <a:gd name="connsiteY2-36" fmla="*/ 5134820 h 5134820"/>
              <a:gd name="connsiteX3-37" fmla="*/ 0 w 2778412"/>
              <a:gd name="connsiteY3-38" fmla="*/ 5134820 h 5134820"/>
              <a:gd name="connsiteX4-39" fmla="*/ 1942047 w 2778412"/>
              <a:gd name="connsiteY4-40" fmla="*/ 0 h 5134820"/>
              <a:gd name="connsiteX0-41" fmla="*/ 1935698 w 2778412"/>
              <a:gd name="connsiteY0-42" fmla="*/ 0 h 5217001"/>
              <a:gd name="connsiteX1-43" fmla="*/ 2778412 w 2778412"/>
              <a:gd name="connsiteY1-44" fmla="*/ 82181 h 5217001"/>
              <a:gd name="connsiteX2-45" fmla="*/ 915670 w 2778412"/>
              <a:gd name="connsiteY2-46" fmla="*/ 5217001 h 5217001"/>
              <a:gd name="connsiteX3-47" fmla="*/ 0 w 2778412"/>
              <a:gd name="connsiteY3-48" fmla="*/ 5217001 h 5217001"/>
              <a:gd name="connsiteX4-49" fmla="*/ 1935698 w 2778412"/>
              <a:gd name="connsiteY4-50" fmla="*/ 0 h 5217001"/>
              <a:gd name="connsiteX0-51" fmla="*/ 1935698 w 2740317"/>
              <a:gd name="connsiteY0-52" fmla="*/ 0 h 5217001"/>
              <a:gd name="connsiteX1-53" fmla="*/ 2740317 w 2740317"/>
              <a:gd name="connsiteY1-54" fmla="*/ 0 h 5217001"/>
              <a:gd name="connsiteX2-55" fmla="*/ 915670 w 2740317"/>
              <a:gd name="connsiteY2-56" fmla="*/ 5217001 h 5217001"/>
              <a:gd name="connsiteX3-57" fmla="*/ 0 w 2740317"/>
              <a:gd name="connsiteY3-58" fmla="*/ 5217001 h 5217001"/>
              <a:gd name="connsiteX4-59" fmla="*/ 1935698 w 2740317"/>
              <a:gd name="connsiteY4-60" fmla="*/ 0 h 5217001"/>
              <a:gd name="connsiteX0-61" fmla="*/ 1915013 w 2740317"/>
              <a:gd name="connsiteY0-62" fmla="*/ 0 h 5217001"/>
              <a:gd name="connsiteX1-63" fmla="*/ 2740317 w 2740317"/>
              <a:gd name="connsiteY1-64" fmla="*/ 0 h 5217001"/>
              <a:gd name="connsiteX2-65" fmla="*/ 915670 w 2740317"/>
              <a:gd name="connsiteY2-66" fmla="*/ 5217001 h 5217001"/>
              <a:gd name="connsiteX3-67" fmla="*/ 0 w 2740317"/>
              <a:gd name="connsiteY3-68" fmla="*/ 5217001 h 5217001"/>
              <a:gd name="connsiteX4-69" fmla="*/ 1915013 w 2740317"/>
              <a:gd name="connsiteY4-70" fmla="*/ 0 h 5217001"/>
              <a:gd name="connsiteX0-71" fmla="*/ 1908664 w 2740317"/>
              <a:gd name="connsiteY0-72" fmla="*/ 1494 h 5217001"/>
              <a:gd name="connsiteX1-73" fmla="*/ 2740317 w 2740317"/>
              <a:gd name="connsiteY1-74" fmla="*/ 0 h 5217001"/>
              <a:gd name="connsiteX2-75" fmla="*/ 915670 w 2740317"/>
              <a:gd name="connsiteY2-76" fmla="*/ 5217001 h 5217001"/>
              <a:gd name="connsiteX3-77" fmla="*/ 0 w 2740317"/>
              <a:gd name="connsiteY3-78" fmla="*/ 5217001 h 5217001"/>
              <a:gd name="connsiteX4-79" fmla="*/ 1908664 w 2740317"/>
              <a:gd name="connsiteY4-80" fmla="*/ 1494 h 5217001"/>
              <a:gd name="connsiteX0-81" fmla="*/ 1908664 w 2740317"/>
              <a:gd name="connsiteY0-82" fmla="*/ 0 h 5223117"/>
              <a:gd name="connsiteX1-83" fmla="*/ 2740317 w 2740317"/>
              <a:gd name="connsiteY1-84" fmla="*/ 6116 h 5223117"/>
              <a:gd name="connsiteX2-85" fmla="*/ 915670 w 2740317"/>
              <a:gd name="connsiteY2-86" fmla="*/ 5223117 h 5223117"/>
              <a:gd name="connsiteX3-87" fmla="*/ 0 w 2740317"/>
              <a:gd name="connsiteY3-88" fmla="*/ 5223117 h 5223117"/>
              <a:gd name="connsiteX4-89" fmla="*/ 1908664 w 2740317"/>
              <a:gd name="connsiteY4-90" fmla="*/ 0 h 5223117"/>
              <a:gd name="connsiteX0-91" fmla="*/ 1908664 w 2720124"/>
              <a:gd name="connsiteY0-92" fmla="*/ 0 h 5223117"/>
              <a:gd name="connsiteX1-93" fmla="*/ 2720124 w 2720124"/>
              <a:gd name="connsiteY1-94" fmla="*/ 1059 h 5223117"/>
              <a:gd name="connsiteX2-95" fmla="*/ 915670 w 2720124"/>
              <a:gd name="connsiteY2-96" fmla="*/ 5223117 h 5223117"/>
              <a:gd name="connsiteX3-97" fmla="*/ 0 w 2720124"/>
              <a:gd name="connsiteY3-98" fmla="*/ 5223117 h 5223117"/>
              <a:gd name="connsiteX4-99" fmla="*/ 1908664 w 2720124"/>
              <a:gd name="connsiteY4-100" fmla="*/ 0 h 5223117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720124" h="5223117">
                <a:moveTo>
                  <a:pt x="1908664" y="0"/>
                </a:moveTo>
                <a:lnTo>
                  <a:pt x="2720124" y="1059"/>
                </a:lnTo>
                <a:lnTo>
                  <a:pt x="915670" y="5223117"/>
                </a:lnTo>
                <a:lnTo>
                  <a:pt x="0" y="5223117"/>
                </a:lnTo>
                <a:lnTo>
                  <a:pt x="1908664" y="0"/>
                </a:lnTo>
                <a:close/>
              </a:path>
            </a:pathLst>
          </a:custGeom>
          <a:gradFill>
            <a:gsLst>
              <a:gs pos="0">
                <a:srgbClr val="FFC000"/>
              </a:gs>
              <a:gs pos="100000">
                <a:schemeClr val="bg1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57150</xdr:colOff>
      <xdr:row>32</xdr:row>
      <xdr:rowOff>142875</xdr:rowOff>
    </xdr:from>
    <xdr:to>
      <xdr:col>6</xdr:col>
      <xdr:colOff>3719830</xdr:colOff>
      <xdr:row>35</xdr:row>
      <xdr:rowOff>141605</xdr:rowOff>
    </xdr:to>
    <xdr:sp>
      <xdr:nvSpPr>
        <xdr:cNvPr id="45" name="Text Box 19"/>
        <xdr:cNvSpPr txBox="1"/>
      </xdr:nvSpPr>
      <xdr:spPr>
        <a:xfrm>
          <a:off x="349250" y="5222875"/>
          <a:ext cx="4843780" cy="4749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n-US" sz="24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1209675</xdr:colOff>
      <xdr:row>0</xdr:row>
      <xdr:rowOff>0</xdr:rowOff>
    </xdr:from>
    <xdr:to>
      <xdr:col>10</xdr:col>
      <xdr:colOff>603885</xdr:colOff>
      <xdr:row>2</xdr:row>
      <xdr:rowOff>34925</xdr:rowOff>
    </xdr:to>
    <xdr:sp>
      <xdr:nvSpPr>
        <xdr:cNvPr id="46" name="Text Box 20"/>
        <xdr:cNvSpPr txBox="1"/>
      </xdr:nvSpPr>
      <xdr:spPr>
        <a:xfrm>
          <a:off x="2682875" y="0"/>
          <a:ext cx="5998210" cy="3524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2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KECAMATAN BONTOMANAI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11</xdr:row>
      <xdr:rowOff>28575</xdr:rowOff>
    </xdr:from>
    <xdr:to>
      <xdr:col>16</xdr:col>
      <xdr:colOff>521970</xdr:colOff>
      <xdr:row>22</xdr:row>
      <xdr:rowOff>55880</xdr:rowOff>
    </xdr:to>
    <xdr:sp>
      <xdr:nvSpPr>
        <xdr:cNvPr id="47" name="Text Box 27"/>
        <xdr:cNvSpPr txBox="1"/>
      </xdr:nvSpPr>
      <xdr:spPr>
        <a:xfrm>
          <a:off x="171450" y="1774825"/>
          <a:ext cx="13583920" cy="177355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non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REALISASI FISIK DAN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n-US" sz="4800">
              <a:solidFill>
                <a:srgbClr val="47AEB9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KEUANGAN (RFK)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171450</xdr:colOff>
      <xdr:row>21</xdr:row>
      <xdr:rowOff>47625</xdr:rowOff>
    </xdr:from>
    <xdr:to>
      <xdr:col>6</xdr:col>
      <xdr:colOff>3377565</xdr:colOff>
      <xdr:row>27</xdr:row>
      <xdr:rowOff>9525</xdr:rowOff>
    </xdr:to>
    <xdr:sp>
      <xdr:nvSpPr>
        <xdr:cNvPr id="48" name="Text Box 28"/>
        <xdr:cNvSpPr txBox="1"/>
      </xdr:nvSpPr>
      <xdr:spPr>
        <a:xfrm>
          <a:off x="171450" y="3381375"/>
          <a:ext cx="4679315" cy="91440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1F3864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T.A 2026</a:t>
          </a: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3600">
            <a:solidFill>
              <a:srgbClr val="1F3864"/>
            </a:solidFill>
            <a:effectLst/>
            <a:latin typeface="Arial Black" panose="020B0A040201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95250</xdr:colOff>
      <xdr:row>0</xdr:row>
      <xdr:rowOff>0</xdr:rowOff>
    </xdr:from>
    <xdr:to>
      <xdr:col>6</xdr:col>
      <xdr:colOff>195580</xdr:colOff>
      <xdr:row>4</xdr:row>
      <xdr:rowOff>102235</xdr:rowOff>
    </xdr:to>
    <xdr:sp>
      <xdr:nvSpPr>
        <xdr:cNvPr id="49" name="Text Box 43"/>
        <xdr:cNvSpPr txBox="1"/>
      </xdr:nvSpPr>
      <xdr:spPr>
        <a:xfrm>
          <a:off x="95250" y="0"/>
          <a:ext cx="1573530" cy="73723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n-US" sz="3600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3719830</xdr:colOff>
      <xdr:row>0</xdr:row>
      <xdr:rowOff>125730</xdr:rowOff>
    </xdr:from>
    <xdr:to>
      <xdr:col>6</xdr:col>
      <xdr:colOff>3719830</xdr:colOff>
      <xdr:row>4</xdr:row>
      <xdr:rowOff>76835</xdr:rowOff>
    </xdr:to>
    <xdr:cxnSp>
      <xdr:nvCxnSpPr>
        <xdr:cNvPr id="50" name="Straight Connector 49"/>
        <xdr:cNvCxnSpPr/>
      </xdr:nvCxnSpPr>
      <xdr:spPr>
        <a:xfrm>
          <a:off x="5193030" y="125730"/>
          <a:ext cx="0" cy="586105"/>
        </a:xfrm>
        <a:prstGeom prst="line">
          <a:avLst/>
        </a:prstGeom>
        <a:ln w="28575">
          <a:solidFill>
            <a:srgbClr val="47AEB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1224864</xdr:colOff>
      <xdr:row>2</xdr:row>
      <xdr:rowOff>115587</xdr:rowOff>
    </xdr:from>
    <xdr:to>
      <xdr:col>7</xdr:col>
      <xdr:colOff>184099</xdr:colOff>
      <xdr:row>4</xdr:row>
      <xdr:rowOff>159403</xdr:rowOff>
    </xdr:to>
    <xdr:sp>
      <xdr:nvSpPr>
        <xdr:cNvPr id="51" name="Text Box 54"/>
        <xdr:cNvSpPr txBox="1"/>
      </xdr:nvSpPr>
      <xdr:spPr>
        <a:xfrm>
          <a:off x="2697480" y="433070"/>
          <a:ext cx="2959735" cy="3606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d-ID" sz="1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BULAN</a:t>
          </a:r>
          <a:r>
            <a:rPr 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altLang="id-ID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JANUARI </a:t>
          </a:r>
          <a:r>
            <a:rPr lang="en-US" sz="1400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2026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612862</xdr:colOff>
      <xdr:row>1</xdr:row>
      <xdr:rowOff>30635</xdr:rowOff>
    </xdr:from>
    <xdr:to>
      <xdr:col>6</xdr:col>
      <xdr:colOff>1098637</xdr:colOff>
      <xdr:row>4</xdr:row>
      <xdr:rowOff>71909</xdr:rowOff>
    </xdr:to>
    <xdr:pic>
      <xdr:nvPicPr>
        <xdr:cNvPr id="52" name="Picture 10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85975" y="189230"/>
          <a:ext cx="485775" cy="51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2:S112"/>
  <sheetViews>
    <sheetView view="pageBreakPreview" zoomScale="75" zoomScaleNormal="63" topLeftCell="A95" workbookViewId="0">
      <selection activeCell="F108" sqref="F108"/>
    </sheetView>
  </sheetViews>
  <sheetFormatPr defaultColWidth="9" defaultRowHeight="12.5"/>
  <cols>
    <col min="1" max="1" width="4.18181818181818" customWidth="1"/>
    <col min="2" max="2" width="4.72727272727273" customWidth="1"/>
    <col min="3" max="3" width="4" customWidth="1"/>
    <col min="4" max="6" width="2.72727272727273" customWidth="1"/>
    <col min="7" max="7" width="57.2727272727273" customWidth="1"/>
    <col min="8" max="8" width="17.7272727272727" customWidth="1"/>
    <col min="9" max="9" width="8.81818181818182" customWidth="1"/>
    <col min="10" max="10" width="10.7272727272727" customWidth="1"/>
    <col min="11" max="11" width="11.2727272727273" customWidth="1"/>
    <col min="12" max="12" width="9.18181818181818" customWidth="1"/>
    <col min="13" max="13" width="18.5454545454545" customWidth="1"/>
    <col min="14" max="14" width="7.81818181818182" customWidth="1"/>
    <col min="15" max="15" width="15.1818181818182" customWidth="1"/>
    <col min="16" max="16" width="11.8181818181818" customWidth="1"/>
    <col min="17" max="17" width="10.8181818181818" customWidth="1"/>
    <col min="19" max="19" width="16.7272727272727" customWidth="1"/>
  </cols>
  <sheetData>
    <row r="52" ht="15.5" spans="1:17">
      <c r="A52" s="400" t="s">
        <v>0</v>
      </c>
      <c r="B52" s="400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0"/>
    </row>
    <row r="53" ht="15.5" spans="1:17">
      <c r="A53" s="401" t="s">
        <v>1</v>
      </c>
      <c r="B53" s="401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1"/>
      <c r="N53" s="401"/>
      <c r="O53" s="401"/>
      <c r="P53" s="401"/>
      <c r="Q53" s="401"/>
    </row>
    <row r="54" ht="15.5" spans="1:17">
      <c r="A54" s="401" t="s">
        <v>2</v>
      </c>
      <c r="B54" s="401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01"/>
    </row>
    <row r="55" ht="15.5" spans="1:17">
      <c r="A55" s="40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ht="14" spans="1:17">
      <c r="A56" s="402" t="s">
        <v>3</v>
      </c>
      <c r="B56" s="402"/>
      <c r="C56" s="402"/>
      <c r="D56" s="402" t="s">
        <v>4</v>
      </c>
      <c r="E56" s="403" t="s">
        <v>5</v>
      </c>
      <c r="F56" s="404"/>
      <c r="G56" s="404"/>
      <c r="H56" s="404"/>
      <c r="I56" s="404"/>
      <c r="J56" s="444"/>
      <c r="K56" s="444"/>
      <c r="L56" s="444"/>
      <c r="M56" s="445"/>
      <c r="N56" s="445"/>
      <c r="O56" s="444"/>
      <c r="P56" s="444"/>
      <c r="Q56" s="444"/>
    </row>
    <row r="57" ht="14.75" spans="1:17">
      <c r="A57" s="402"/>
      <c r="B57" s="402"/>
      <c r="C57" s="402"/>
      <c r="D57" s="402"/>
      <c r="E57" s="404"/>
      <c r="F57" s="404"/>
      <c r="G57" s="404"/>
      <c r="H57" s="404"/>
      <c r="I57" s="404"/>
      <c r="J57" s="444"/>
      <c r="K57" s="444"/>
      <c r="L57" s="444"/>
      <c r="M57" s="445"/>
      <c r="N57" s="445"/>
      <c r="O57" s="444"/>
      <c r="P57" s="444"/>
      <c r="Q57" s="444"/>
    </row>
    <row r="58" ht="14" spans="1:17">
      <c r="A58" s="405" t="s">
        <v>6</v>
      </c>
      <c r="B58" s="406"/>
      <c r="C58" s="407"/>
      <c r="D58" s="408" t="s">
        <v>7</v>
      </c>
      <c r="E58" s="406"/>
      <c r="F58" s="406"/>
      <c r="G58" s="407"/>
      <c r="H58" s="409" t="s">
        <v>8</v>
      </c>
      <c r="I58" s="409" t="s">
        <v>9</v>
      </c>
      <c r="J58" s="446" t="s">
        <v>10</v>
      </c>
      <c r="K58" s="447"/>
      <c r="L58" s="446" t="s">
        <v>11</v>
      </c>
      <c r="M58" s="448"/>
      <c r="N58" s="447"/>
      <c r="O58" s="449" t="s">
        <v>12</v>
      </c>
      <c r="P58" s="449" t="s">
        <v>13</v>
      </c>
      <c r="Q58" s="449" t="s">
        <v>14</v>
      </c>
    </row>
    <row r="59" ht="14" spans="1:17">
      <c r="A59" s="410"/>
      <c r="B59" s="411"/>
      <c r="C59" s="412"/>
      <c r="D59" s="413"/>
      <c r="E59" s="411"/>
      <c r="F59" s="411"/>
      <c r="G59" s="412"/>
      <c r="H59" s="414"/>
      <c r="I59" s="414"/>
      <c r="J59" s="450" t="s">
        <v>15</v>
      </c>
      <c r="K59" s="450" t="s">
        <v>16</v>
      </c>
      <c r="L59" s="450" t="s">
        <v>17</v>
      </c>
      <c r="M59" s="451" t="s">
        <v>16</v>
      </c>
      <c r="N59" s="451"/>
      <c r="O59" s="452"/>
      <c r="P59" s="452"/>
      <c r="Q59" s="452"/>
    </row>
    <row r="60" ht="14" spans="1:17">
      <c r="A60" s="415"/>
      <c r="B60" s="416"/>
      <c r="C60" s="417"/>
      <c r="D60" s="418"/>
      <c r="E60" s="416"/>
      <c r="F60" s="416"/>
      <c r="G60" s="417"/>
      <c r="H60" s="419"/>
      <c r="I60" s="419"/>
      <c r="J60" s="450"/>
      <c r="K60" s="450"/>
      <c r="L60" s="450"/>
      <c r="M60" s="450" t="s">
        <v>18</v>
      </c>
      <c r="N60" s="450" t="s">
        <v>19</v>
      </c>
      <c r="O60" s="453"/>
      <c r="P60" s="453"/>
      <c r="Q60" s="453"/>
    </row>
    <row r="61" ht="13.75" spans="1:17">
      <c r="A61" s="420">
        <v>1</v>
      </c>
      <c r="B61" s="421"/>
      <c r="C61" s="422"/>
      <c r="D61" s="423">
        <v>2</v>
      </c>
      <c r="E61" s="421"/>
      <c r="F61" s="421"/>
      <c r="G61" s="422"/>
      <c r="H61" s="424">
        <v>3</v>
      </c>
      <c r="I61" s="424"/>
      <c r="J61" s="454">
        <v>4</v>
      </c>
      <c r="K61" s="454">
        <v>5</v>
      </c>
      <c r="L61" s="454"/>
      <c r="M61" s="454">
        <v>6</v>
      </c>
      <c r="N61" s="454"/>
      <c r="O61" s="454">
        <v>7</v>
      </c>
      <c r="P61" s="454">
        <v>7</v>
      </c>
      <c r="Q61" s="454">
        <v>7</v>
      </c>
    </row>
    <row r="62" ht="14.75" spans="1:17">
      <c r="A62" s="425"/>
      <c r="B62" s="426"/>
      <c r="C62" s="427"/>
      <c r="D62" s="428"/>
      <c r="E62" s="428"/>
      <c r="F62" s="428"/>
      <c r="G62" s="429"/>
      <c r="H62" s="430"/>
      <c r="I62" s="430"/>
      <c r="J62" s="455"/>
      <c r="K62" s="455"/>
      <c r="L62" s="455"/>
      <c r="M62" s="455"/>
      <c r="N62" s="455"/>
      <c r="O62" s="455"/>
      <c r="P62" s="455"/>
      <c r="Q62" s="455"/>
    </row>
    <row r="63" ht="14" spans="1:17">
      <c r="A63" s="431">
        <v>7</v>
      </c>
      <c r="B63" s="493" t="s">
        <v>20</v>
      </c>
      <c r="C63" s="433"/>
      <c r="D63" s="434" t="s">
        <v>5</v>
      </c>
      <c r="E63" s="434"/>
      <c r="F63" s="434"/>
      <c r="G63" s="435"/>
      <c r="H63" s="436">
        <f>H104</f>
        <v>1721790000</v>
      </c>
      <c r="I63" s="456">
        <f t="shared" ref="I63:I100" si="0">H63/$H$104*100</f>
        <v>100</v>
      </c>
      <c r="J63" s="457">
        <f>K63</f>
        <v>4.48120862590676</v>
      </c>
      <c r="K63" s="458">
        <f>M63/H63*100</f>
        <v>4.48120862590676</v>
      </c>
      <c r="L63" s="457">
        <f t="shared" ref="L63:L100" si="1">J63*H63/$H$104</f>
        <v>4.48120862590676</v>
      </c>
      <c r="M63" s="436">
        <f>M104</f>
        <v>77157002</v>
      </c>
      <c r="N63" s="457">
        <f t="shared" ref="N63:N100" si="2">M63/$H$104*100%</f>
        <v>0.0448120862590676</v>
      </c>
      <c r="O63" s="459">
        <f>H63-M63</f>
        <v>1644632998</v>
      </c>
      <c r="P63" s="436"/>
      <c r="Q63" s="436"/>
    </row>
    <row r="64" ht="42" customHeight="1" spans="1:19">
      <c r="A64" s="437"/>
      <c r="B64" s="438"/>
      <c r="C64" s="439">
        <v>1</v>
      </c>
      <c r="D64" s="440"/>
      <c r="E64" s="441" t="s">
        <v>21</v>
      </c>
      <c r="F64" s="441"/>
      <c r="G64" s="442"/>
      <c r="H64" s="443">
        <f>H65+H67+H71+H73+H79+H82</f>
        <v>1678919000</v>
      </c>
      <c r="I64" s="460">
        <f t="shared" si="0"/>
        <v>97.5100912422537</v>
      </c>
      <c r="J64" s="461">
        <f t="shared" ref="J64:J65" si="3">K64</f>
        <v>4.59563576325004</v>
      </c>
      <c r="K64" s="462">
        <f t="shared" ref="K64:K65" si="4">M64/H64*100</f>
        <v>4.59563576325004</v>
      </c>
      <c r="L64" s="461">
        <f t="shared" si="1"/>
        <v>4.48120862590676</v>
      </c>
      <c r="M64" s="463">
        <f>M67+M71+M73+M79+M82+M65+M77</f>
        <v>77157002</v>
      </c>
      <c r="N64" s="461">
        <f t="shared" si="2"/>
        <v>0.0448120862590676</v>
      </c>
      <c r="O64" s="463">
        <f t="shared" ref="O64" si="5">H64-M64</f>
        <v>1601761998</v>
      </c>
      <c r="P64" s="443"/>
      <c r="Q64" s="443"/>
      <c r="S64" s="254"/>
    </row>
    <row r="65" ht="14" spans="1:17">
      <c r="A65" s="464"/>
      <c r="B65" s="465"/>
      <c r="C65" s="466"/>
      <c r="D65" s="467"/>
      <c r="E65" s="467"/>
      <c r="F65" s="440" t="str">
        <f>Sheet1!B10</f>
        <v>Perencanaan, Penganggaran, dan Evaluasi Kinerja Perangkat Daerah</v>
      </c>
      <c r="G65" s="468"/>
      <c r="H65" s="463">
        <f>rincian!I53</f>
        <v>9330000</v>
      </c>
      <c r="I65" s="460">
        <f t="shared" si="0"/>
        <v>0.541877929364208</v>
      </c>
      <c r="J65" s="461">
        <f t="shared" si="3"/>
        <v>0</v>
      </c>
      <c r="K65" s="462">
        <f t="shared" si="4"/>
        <v>0</v>
      </c>
      <c r="L65" s="461">
        <f t="shared" si="1"/>
        <v>0</v>
      </c>
      <c r="M65" s="463">
        <f>SUM(M66)</f>
        <v>0</v>
      </c>
      <c r="N65" s="461">
        <f t="shared" si="2"/>
        <v>0</v>
      </c>
      <c r="O65" s="463">
        <f t="shared" ref="O65:O66" si="6">H65-M65</f>
        <v>9330000</v>
      </c>
      <c r="P65" s="481"/>
      <c r="Q65" s="481"/>
    </row>
    <row r="66" ht="14" spans="1:17">
      <c r="A66" s="464"/>
      <c r="B66" s="465"/>
      <c r="C66" s="466"/>
      <c r="D66" s="467"/>
      <c r="E66" s="467"/>
      <c r="F66" s="467"/>
      <c r="G66" s="468" t="str">
        <f>Sheet1!B11</f>
        <v>Penyusunan Dokumen Perencanaan Perangkat Daerah</v>
      </c>
      <c r="H66" s="469">
        <f>RekapRFK!G12</f>
        <v>9330000</v>
      </c>
      <c r="I66" s="482">
        <f t="shared" si="0"/>
        <v>0.541877929364208</v>
      </c>
      <c r="J66" s="483">
        <f t="shared" ref="J66:J67" si="7">K66</f>
        <v>0</v>
      </c>
      <c r="K66" s="484">
        <f t="shared" ref="K66:K67" si="8">M66/H66*100</f>
        <v>0</v>
      </c>
      <c r="L66" s="483">
        <f t="shared" si="1"/>
        <v>0</v>
      </c>
      <c r="M66" s="469">
        <f>RekapRFK!L12</f>
        <v>0</v>
      </c>
      <c r="N66" s="483">
        <f t="shared" si="2"/>
        <v>0</v>
      </c>
      <c r="O66" s="469">
        <f t="shared" si="6"/>
        <v>9330000</v>
      </c>
      <c r="P66" s="481"/>
      <c r="Q66" s="481"/>
    </row>
    <row r="67" ht="14" spans="1:17">
      <c r="A67" s="437"/>
      <c r="B67" s="438"/>
      <c r="C67" s="439"/>
      <c r="D67" s="440"/>
      <c r="E67" s="440"/>
      <c r="F67" s="441" t="s">
        <v>22</v>
      </c>
      <c r="G67" s="442"/>
      <c r="H67" s="463">
        <f>H68+H69+H70</f>
        <v>1451973000</v>
      </c>
      <c r="I67" s="460">
        <f t="shared" si="0"/>
        <v>84.329273604795</v>
      </c>
      <c r="J67" s="461">
        <f t="shared" si="7"/>
        <v>5.31394192591736</v>
      </c>
      <c r="K67" s="462">
        <f t="shared" si="8"/>
        <v>5.31394192591736</v>
      </c>
      <c r="L67" s="461">
        <f t="shared" si="1"/>
        <v>4.48120862590676</v>
      </c>
      <c r="M67" s="463">
        <f>SUM(M68:M70)</f>
        <v>77157002</v>
      </c>
      <c r="N67" s="461">
        <f t="shared" si="2"/>
        <v>0.0448120862590676</v>
      </c>
      <c r="O67" s="463">
        <f t="shared" ref="O67:O69" si="9">H67-M67</f>
        <v>1374815998</v>
      </c>
      <c r="P67" s="463"/>
      <c r="Q67" s="463"/>
    </row>
    <row r="68" ht="14" spans="1:17">
      <c r="A68" s="437"/>
      <c r="B68" s="438"/>
      <c r="C68" s="439"/>
      <c r="D68" s="440"/>
      <c r="E68" s="440"/>
      <c r="F68" s="441"/>
      <c r="G68" s="468" t="s">
        <v>23</v>
      </c>
      <c r="H68" s="469">
        <f>rincian!I88</f>
        <v>1438106000</v>
      </c>
      <c r="I68" s="482">
        <f t="shared" si="0"/>
        <v>83.5238908345385</v>
      </c>
      <c r="J68" s="483">
        <f t="shared" ref="J68:J100" si="10">K68</f>
        <v>5.36518184334117</v>
      </c>
      <c r="K68" s="484">
        <f t="shared" ref="K68:K100" si="11">M68/H68*100</f>
        <v>5.36518184334117</v>
      </c>
      <c r="L68" s="483">
        <f t="shared" si="1"/>
        <v>4.48120862590676</v>
      </c>
      <c r="M68" s="469">
        <f>RekapRFK!L13</f>
        <v>77157002</v>
      </c>
      <c r="N68" s="483">
        <f t="shared" si="2"/>
        <v>0.0448120862590676</v>
      </c>
      <c r="O68" s="469">
        <f t="shared" si="9"/>
        <v>1360948998</v>
      </c>
      <c r="P68" s="463"/>
      <c r="Q68" s="463"/>
    </row>
    <row r="69" ht="28" spans="1:17">
      <c r="A69" s="464"/>
      <c r="B69" s="465"/>
      <c r="C69" s="466"/>
      <c r="D69" s="467"/>
      <c r="E69" s="467"/>
      <c r="F69" s="441"/>
      <c r="G69" s="468" t="s">
        <v>24</v>
      </c>
      <c r="H69" s="469">
        <f>rincian!I116</f>
        <v>7641000</v>
      </c>
      <c r="I69" s="482">
        <f t="shared" si="0"/>
        <v>0.443782342794417</v>
      </c>
      <c r="J69" s="483">
        <f t="shared" si="10"/>
        <v>0</v>
      </c>
      <c r="K69" s="484">
        <f t="shared" si="11"/>
        <v>0</v>
      </c>
      <c r="L69" s="483">
        <f t="shared" si="1"/>
        <v>0</v>
      </c>
      <c r="M69" s="469">
        <f>RekapRFK!L14</f>
        <v>0</v>
      </c>
      <c r="N69" s="483">
        <f t="shared" si="2"/>
        <v>0</v>
      </c>
      <c r="O69" s="469">
        <f t="shared" si="9"/>
        <v>7641000</v>
      </c>
      <c r="P69" s="485"/>
      <c r="Q69" s="485"/>
    </row>
    <row r="70" ht="28" spans="1:17">
      <c r="A70" s="464"/>
      <c r="B70" s="465"/>
      <c r="C70" s="466"/>
      <c r="D70" s="467"/>
      <c r="E70" s="467"/>
      <c r="F70" s="441"/>
      <c r="G70" s="468" t="str">
        <f>Sheet1!B15</f>
        <v>Koordinasi dan Penyusunan Laporan Keuangan Bulanan/ Triwulanan/ Semesteran SKPD</v>
      </c>
      <c r="H70" s="469">
        <f>rincian!I143</f>
        <v>6226000</v>
      </c>
      <c r="I70" s="482">
        <f t="shared" si="0"/>
        <v>0.361600427462118</v>
      </c>
      <c r="J70" s="483">
        <f t="shared" ref="J70:J71" si="12">K70</f>
        <v>0</v>
      </c>
      <c r="K70" s="484">
        <f t="shared" ref="K70:K71" si="13">M70/H70*100</f>
        <v>0</v>
      </c>
      <c r="L70" s="483">
        <f t="shared" si="1"/>
        <v>0</v>
      </c>
      <c r="M70" s="469">
        <f>RekapRFK!L15</f>
        <v>0</v>
      </c>
      <c r="N70" s="483">
        <f t="shared" si="2"/>
        <v>0</v>
      </c>
      <c r="O70" s="469">
        <f t="shared" ref="O70:O71" si="14">H70-M70</f>
        <v>6226000</v>
      </c>
      <c r="P70" s="485"/>
      <c r="Q70" s="485"/>
    </row>
    <row r="71" ht="14" spans="1:17">
      <c r="A71" s="464"/>
      <c r="B71" s="465"/>
      <c r="C71" s="466"/>
      <c r="D71" s="467"/>
      <c r="E71" s="467"/>
      <c r="F71" s="440" t="str">
        <f>Sheet1!B16</f>
        <v>Administrasi Barang Milik Daerah pada Perangkat Daerah</v>
      </c>
      <c r="G71" s="468"/>
      <c r="H71" s="463">
        <f>H72</f>
        <v>6599000</v>
      </c>
      <c r="I71" s="460">
        <f t="shared" si="0"/>
        <v>0.383263928818265</v>
      </c>
      <c r="J71" s="461">
        <f t="shared" si="12"/>
        <v>0</v>
      </c>
      <c r="K71" s="462">
        <f t="shared" si="13"/>
        <v>0</v>
      </c>
      <c r="L71" s="461">
        <f t="shared" si="1"/>
        <v>0</v>
      </c>
      <c r="M71" s="463">
        <f>SUM(M72)</f>
        <v>0</v>
      </c>
      <c r="N71" s="461">
        <f t="shared" si="2"/>
        <v>0</v>
      </c>
      <c r="O71" s="463">
        <f t="shared" si="14"/>
        <v>6599000</v>
      </c>
      <c r="P71" s="485"/>
      <c r="Q71" s="485"/>
    </row>
    <row r="72" ht="14" spans="1:17">
      <c r="A72" s="464"/>
      <c r="B72" s="465"/>
      <c r="C72" s="466"/>
      <c r="D72" s="467"/>
      <c r="E72" s="467"/>
      <c r="F72" s="441"/>
      <c r="G72" s="468" t="str">
        <f>RekapRFK!F16</f>
        <v>Rekonsiliasi dan Penyusunan Laporan Barang Milik Daerah pada SKPD</v>
      </c>
      <c r="H72" s="469">
        <f>rincian!I171</f>
        <v>6599000</v>
      </c>
      <c r="I72" s="482">
        <f t="shared" si="0"/>
        <v>0.383263928818265</v>
      </c>
      <c r="J72" s="483">
        <f t="shared" ref="J72" si="15">K72</f>
        <v>0</v>
      </c>
      <c r="K72" s="484">
        <f t="shared" ref="K72:K73" si="16">M72/H72*100</f>
        <v>0</v>
      </c>
      <c r="L72" s="483">
        <f t="shared" si="1"/>
        <v>0</v>
      </c>
      <c r="M72" s="469">
        <f>RekapRFK!L16</f>
        <v>0</v>
      </c>
      <c r="N72" s="483">
        <f t="shared" si="2"/>
        <v>0</v>
      </c>
      <c r="O72" s="469">
        <f t="shared" ref="O72" si="17">H72-M72</f>
        <v>6599000</v>
      </c>
      <c r="P72" s="485"/>
      <c r="Q72" s="485"/>
    </row>
    <row r="73" ht="14" spans="1:17">
      <c r="A73" s="437"/>
      <c r="B73" s="438"/>
      <c r="C73" s="439"/>
      <c r="D73" s="440"/>
      <c r="E73" s="440"/>
      <c r="F73" s="441" t="s">
        <v>25</v>
      </c>
      <c r="G73" s="442"/>
      <c r="H73" s="463">
        <f>H74+H75+H76</f>
        <v>38516000</v>
      </c>
      <c r="I73" s="460">
        <f t="shared" si="0"/>
        <v>2.23697431161756</v>
      </c>
      <c r="J73" s="483">
        <v>0</v>
      </c>
      <c r="K73" s="484">
        <f t="shared" si="16"/>
        <v>0</v>
      </c>
      <c r="L73" s="461">
        <f t="shared" si="1"/>
        <v>0</v>
      </c>
      <c r="M73" s="463">
        <f>SUM(M74:M76)</f>
        <v>0</v>
      </c>
      <c r="N73" s="461">
        <f t="shared" si="2"/>
        <v>0</v>
      </c>
      <c r="O73" s="463">
        <f t="shared" ref="O73:O100" si="18">H73-M73</f>
        <v>38516000</v>
      </c>
      <c r="P73" s="463"/>
      <c r="Q73" s="463"/>
    </row>
    <row r="74" ht="14" spans="1:17">
      <c r="A74" s="437"/>
      <c r="B74" s="438"/>
      <c r="C74" s="439"/>
      <c r="D74" s="440"/>
      <c r="E74" s="440"/>
      <c r="F74" s="441"/>
      <c r="G74" s="468" t="s">
        <v>26</v>
      </c>
      <c r="H74" s="469">
        <f>rincian!I380</f>
        <v>17850000</v>
      </c>
      <c r="I74" s="482">
        <f t="shared" si="0"/>
        <v>1.03671179412123</v>
      </c>
      <c r="J74" s="483">
        <f>rincian!O380</f>
        <v>0</v>
      </c>
      <c r="K74" s="484">
        <f t="shared" ref="K74" si="19">M74/H74*100</f>
        <v>0</v>
      </c>
      <c r="L74" s="483">
        <f t="shared" si="1"/>
        <v>0</v>
      </c>
      <c r="M74" s="481">
        <f>RekapRFK!L17</f>
        <v>0</v>
      </c>
      <c r="N74" s="483">
        <f t="shared" si="2"/>
        <v>0</v>
      </c>
      <c r="O74" s="469">
        <f t="shared" si="18"/>
        <v>17850000</v>
      </c>
      <c r="P74" s="463"/>
      <c r="Q74" s="463"/>
    </row>
    <row r="75" ht="14" spans="1:17">
      <c r="A75" s="464"/>
      <c r="B75" s="465"/>
      <c r="C75" s="466"/>
      <c r="D75" s="467"/>
      <c r="E75" s="467"/>
      <c r="F75" s="467"/>
      <c r="G75" s="470" t="s">
        <v>27</v>
      </c>
      <c r="H75" s="469">
        <f>rincian!I199</f>
        <v>2730000</v>
      </c>
      <c r="I75" s="482"/>
      <c r="J75" s="483"/>
      <c r="K75" s="484"/>
      <c r="L75" s="483"/>
      <c r="M75" s="481"/>
      <c r="N75" s="483"/>
      <c r="O75" s="469"/>
      <c r="P75" s="481"/>
      <c r="Q75" s="481"/>
    </row>
    <row r="76" ht="28" spans="1:17">
      <c r="A76" s="464"/>
      <c r="B76" s="465"/>
      <c r="C76" s="466"/>
      <c r="D76" s="467"/>
      <c r="E76" s="467"/>
      <c r="F76" s="467"/>
      <c r="G76" s="468" t="s">
        <v>28</v>
      </c>
      <c r="H76" s="469">
        <f>rincian!I225</f>
        <v>17936000</v>
      </c>
      <c r="I76" s="482">
        <f t="shared" si="0"/>
        <v>1.04170659604249</v>
      </c>
      <c r="J76" s="461">
        <v>0</v>
      </c>
      <c r="K76" s="462">
        <f t="shared" si="11"/>
        <v>0</v>
      </c>
      <c r="L76" s="483">
        <f t="shared" si="1"/>
        <v>0</v>
      </c>
      <c r="M76" s="481">
        <f>RekapRFK!L19</f>
        <v>0</v>
      </c>
      <c r="N76" s="483">
        <f t="shared" si="2"/>
        <v>0</v>
      </c>
      <c r="O76" s="469">
        <f t="shared" si="18"/>
        <v>17936000</v>
      </c>
      <c r="P76" s="481"/>
      <c r="Q76" s="481"/>
    </row>
    <row r="77" ht="14" spans="1:17">
      <c r="A77" s="464"/>
      <c r="B77" s="465"/>
      <c r="C77" s="466"/>
      <c r="D77" s="467"/>
      <c r="E77" s="467"/>
      <c r="F77" s="440" t="s">
        <v>29</v>
      </c>
      <c r="G77" s="442"/>
      <c r="H77" s="463">
        <f>H78</f>
        <v>0</v>
      </c>
      <c r="I77" s="460"/>
      <c r="J77" s="461"/>
      <c r="K77" s="462"/>
      <c r="L77" s="461"/>
      <c r="M77" s="443">
        <f>M78</f>
        <v>0</v>
      </c>
      <c r="N77" s="461"/>
      <c r="O77" s="463"/>
      <c r="P77" s="481"/>
      <c r="Q77" s="481"/>
    </row>
    <row r="78" ht="14" spans="1:17">
      <c r="A78" s="464"/>
      <c r="B78" s="465"/>
      <c r="C78" s="466"/>
      <c r="D78" s="467"/>
      <c r="E78" s="467"/>
      <c r="F78" s="467"/>
      <c r="G78" s="468"/>
      <c r="H78" s="469"/>
      <c r="I78" s="482">
        <f t="shared" si="0"/>
        <v>0</v>
      </c>
      <c r="J78" s="461"/>
      <c r="K78" s="462"/>
      <c r="L78" s="483">
        <f t="shared" si="1"/>
        <v>0</v>
      </c>
      <c r="M78" s="481">
        <f>RekapRFK!L20</f>
        <v>0</v>
      </c>
      <c r="N78" s="483"/>
      <c r="O78" s="469">
        <f>H78-M78</f>
        <v>0</v>
      </c>
      <c r="P78" s="481"/>
      <c r="Q78" s="481"/>
    </row>
    <row r="79" ht="14" spans="1:17">
      <c r="A79" s="437"/>
      <c r="B79" s="438"/>
      <c r="C79" s="439"/>
      <c r="D79" s="440"/>
      <c r="E79" s="440"/>
      <c r="F79" s="441" t="s">
        <v>30</v>
      </c>
      <c r="G79" s="442"/>
      <c r="H79" s="471">
        <f>H80+H81</f>
        <v>133511000</v>
      </c>
      <c r="I79" s="460">
        <f t="shared" si="0"/>
        <v>7.75419766638208</v>
      </c>
      <c r="J79" s="461">
        <f t="shared" si="10"/>
        <v>0</v>
      </c>
      <c r="K79" s="462">
        <f t="shared" si="11"/>
        <v>0</v>
      </c>
      <c r="L79" s="461">
        <f t="shared" si="1"/>
        <v>0</v>
      </c>
      <c r="M79" s="471">
        <f>SUM(M80:M81)</f>
        <v>0</v>
      </c>
      <c r="N79" s="461">
        <f t="shared" si="2"/>
        <v>0</v>
      </c>
      <c r="O79" s="463">
        <f t="shared" si="18"/>
        <v>133511000</v>
      </c>
      <c r="P79" s="471"/>
      <c r="Q79" s="471"/>
    </row>
    <row r="80" ht="28" spans="1:17">
      <c r="A80" s="464"/>
      <c r="B80" s="465"/>
      <c r="C80" s="466"/>
      <c r="D80" s="467"/>
      <c r="E80" s="467"/>
      <c r="F80" s="467"/>
      <c r="G80" s="468" t="s">
        <v>31</v>
      </c>
      <c r="H80" s="469">
        <f>rincian!I282</f>
        <v>8150000</v>
      </c>
      <c r="I80" s="482">
        <f t="shared" si="0"/>
        <v>0.473344600677202</v>
      </c>
      <c r="J80" s="483">
        <f t="shared" si="10"/>
        <v>0</v>
      </c>
      <c r="K80" s="484">
        <f t="shared" si="11"/>
        <v>0</v>
      </c>
      <c r="L80" s="483">
        <f t="shared" si="1"/>
        <v>0</v>
      </c>
      <c r="M80" s="481">
        <f>RekapRFK!L22</f>
        <v>0</v>
      </c>
      <c r="N80" s="483">
        <f t="shared" si="2"/>
        <v>0</v>
      </c>
      <c r="O80" s="469">
        <f t="shared" si="18"/>
        <v>8150000</v>
      </c>
      <c r="P80" s="481"/>
      <c r="Q80" s="481"/>
    </row>
    <row r="81" ht="14" spans="1:17">
      <c r="A81" s="464"/>
      <c r="B81" s="465"/>
      <c r="C81" s="466"/>
      <c r="D81" s="467"/>
      <c r="E81" s="467"/>
      <c r="F81" s="467"/>
      <c r="G81" s="468" t="s">
        <v>32</v>
      </c>
      <c r="H81" s="469">
        <f>rincian!I257</f>
        <v>125361000</v>
      </c>
      <c r="I81" s="482">
        <f t="shared" si="0"/>
        <v>7.28085306570488</v>
      </c>
      <c r="J81" s="483">
        <f t="shared" si="10"/>
        <v>0</v>
      </c>
      <c r="K81" s="484">
        <f t="shared" si="11"/>
        <v>0</v>
      </c>
      <c r="L81" s="483">
        <f t="shared" si="1"/>
        <v>0</v>
      </c>
      <c r="M81" s="481">
        <f>RekapRFK!L21</f>
        <v>0</v>
      </c>
      <c r="N81" s="483">
        <f t="shared" si="2"/>
        <v>0</v>
      </c>
      <c r="O81" s="469">
        <f t="shared" si="18"/>
        <v>125361000</v>
      </c>
      <c r="P81" s="481"/>
      <c r="Q81" s="481"/>
    </row>
    <row r="82" ht="38.25" customHeight="1" spans="1:17">
      <c r="A82" s="437"/>
      <c r="B82" s="438"/>
      <c r="C82" s="439"/>
      <c r="D82" s="440"/>
      <c r="E82" s="440"/>
      <c r="F82" s="441" t="s">
        <v>33</v>
      </c>
      <c r="G82" s="442"/>
      <c r="H82" s="471">
        <f>H83+H84+H85</f>
        <v>38990000</v>
      </c>
      <c r="I82" s="460">
        <f t="shared" si="0"/>
        <v>2.26450380127658</v>
      </c>
      <c r="J82" s="461">
        <f t="shared" si="10"/>
        <v>0</v>
      </c>
      <c r="K82" s="462">
        <f t="shared" si="11"/>
        <v>0</v>
      </c>
      <c r="L82" s="461">
        <f t="shared" si="1"/>
        <v>0</v>
      </c>
      <c r="M82" s="471">
        <f>SUM(M83:M85)</f>
        <v>0</v>
      </c>
      <c r="N82" s="461">
        <f t="shared" si="2"/>
        <v>0</v>
      </c>
      <c r="O82" s="463">
        <f t="shared" si="18"/>
        <v>38990000</v>
      </c>
      <c r="P82" s="471"/>
      <c r="Q82" s="471"/>
    </row>
    <row r="83" ht="42" spans="1:17">
      <c r="A83" s="464"/>
      <c r="B83" s="465"/>
      <c r="C83" s="466"/>
      <c r="D83" s="467"/>
      <c r="E83" s="467"/>
      <c r="F83" s="467"/>
      <c r="G83" s="468" t="s">
        <v>34</v>
      </c>
      <c r="H83" s="469">
        <f>rincian!I306</f>
        <v>33630000</v>
      </c>
      <c r="I83" s="482">
        <f t="shared" si="0"/>
        <v>1.95319986757967</v>
      </c>
      <c r="J83" s="483">
        <f t="shared" si="10"/>
        <v>0</v>
      </c>
      <c r="K83" s="484">
        <f t="shared" si="11"/>
        <v>0</v>
      </c>
      <c r="L83" s="483">
        <f t="shared" si="1"/>
        <v>0</v>
      </c>
      <c r="M83" s="481">
        <f>RekapRFK!L23</f>
        <v>0</v>
      </c>
      <c r="N83" s="483">
        <f t="shared" si="2"/>
        <v>0</v>
      </c>
      <c r="O83" s="469">
        <f t="shared" si="18"/>
        <v>33630000</v>
      </c>
      <c r="P83" s="481"/>
      <c r="Q83" s="481"/>
    </row>
    <row r="84" ht="42" spans="1:17">
      <c r="A84" s="464"/>
      <c r="B84" s="465"/>
      <c r="C84" s="466"/>
      <c r="D84" s="467"/>
      <c r="E84" s="467"/>
      <c r="F84" s="467"/>
      <c r="G84" s="468" t="s">
        <v>35</v>
      </c>
      <c r="H84" s="469">
        <f>RekapRFK!G24</f>
        <v>0</v>
      </c>
      <c r="I84" s="482">
        <f t="shared" si="0"/>
        <v>0</v>
      </c>
      <c r="J84" s="483">
        <v>0</v>
      </c>
      <c r="K84" s="484">
        <v>0</v>
      </c>
      <c r="L84" s="483">
        <f t="shared" si="1"/>
        <v>0</v>
      </c>
      <c r="M84" s="469">
        <f>RekapRFK!L24</f>
        <v>0</v>
      </c>
      <c r="N84" s="483">
        <f t="shared" si="2"/>
        <v>0</v>
      </c>
      <c r="O84" s="469">
        <f t="shared" si="18"/>
        <v>0</v>
      </c>
      <c r="P84" s="481"/>
      <c r="Q84" s="481"/>
    </row>
    <row r="85" ht="14" spans="1:17">
      <c r="A85" s="464"/>
      <c r="B85" s="465"/>
      <c r="C85" s="466"/>
      <c r="D85" s="467"/>
      <c r="E85" s="467"/>
      <c r="F85" s="467"/>
      <c r="G85" s="468" t="s">
        <v>36</v>
      </c>
      <c r="H85" s="469">
        <f>RekapRFK!G25</f>
        <v>5360000</v>
      </c>
      <c r="I85" s="482">
        <f t="shared" si="0"/>
        <v>0.311303933696908</v>
      </c>
      <c r="J85" s="483">
        <f t="shared" si="10"/>
        <v>0</v>
      </c>
      <c r="K85" s="484">
        <f t="shared" si="11"/>
        <v>0</v>
      </c>
      <c r="L85" s="483">
        <f t="shared" si="1"/>
        <v>0</v>
      </c>
      <c r="M85" s="469">
        <f>RekapRFK!L25</f>
        <v>0</v>
      </c>
      <c r="N85" s="483">
        <f t="shared" si="2"/>
        <v>0</v>
      </c>
      <c r="O85" s="469">
        <f t="shared" si="18"/>
        <v>5360000</v>
      </c>
      <c r="P85" s="481"/>
      <c r="Q85" s="481"/>
    </row>
    <row r="86" ht="30.4" customHeight="1" spans="1:17">
      <c r="A86" s="437"/>
      <c r="B86" s="438"/>
      <c r="C86" s="439">
        <v>2</v>
      </c>
      <c r="D86" s="440"/>
      <c r="E86" s="441" t="s">
        <v>37</v>
      </c>
      <c r="F86" s="441"/>
      <c r="G86" s="442"/>
      <c r="H86" s="463">
        <f>H87</f>
        <v>5000000</v>
      </c>
      <c r="I86" s="460">
        <f t="shared" si="0"/>
        <v>0.290395460538161</v>
      </c>
      <c r="J86" s="461">
        <f t="shared" si="10"/>
        <v>0</v>
      </c>
      <c r="K86" s="462">
        <f t="shared" si="11"/>
        <v>0</v>
      </c>
      <c r="L86" s="461">
        <f t="shared" si="1"/>
        <v>0</v>
      </c>
      <c r="M86" s="463">
        <f>M87</f>
        <v>0</v>
      </c>
      <c r="N86" s="461">
        <f t="shared" si="2"/>
        <v>0</v>
      </c>
      <c r="O86" s="463">
        <f t="shared" si="18"/>
        <v>5000000</v>
      </c>
      <c r="P86" s="463"/>
      <c r="Q86" s="463"/>
    </row>
    <row r="87" ht="36.65" customHeight="1" spans="1:17">
      <c r="A87" s="437"/>
      <c r="B87" s="438"/>
      <c r="C87" s="439"/>
      <c r="D87" s="440"/>
      <c r="E87" s="440"/>
      <c r="F87" s="441" t="s">
        <v>38</v>
      </c>
      <c r="G87" s="442"/>
      <c r="H87" s="463">
        <f>SUM(H88)</f>
        <v>5000000</v>
      </c>
      <c r="I87" s="460">
        <f t="shared" si="0"/>
        <v>0.290395460538161</v>
      </c>
      <c r="J87" s="461">
        <f t="shared" si="10"/>
        <v>0</v>
      </c>
      <c r="K87" s="462">
        <f t="shared" si="11"/>
        <v>0</v>
      </c>
      <c r="L87" s="461">
        <f t="shared" si="1"/>
        <v>0</v>
      </c>
      <c r="M87" s="463">
        <f>SUM(M88)</f>
        <v>0</v>
      </c>
      <c r="N87" s="461">
        <f t="shared" si="2"/>
        <v>0</v>
      </c>
      <c r="O87" s="463">
        <f t="shared" si="18"/>
        <v>5000000</v>
      </c>
      <c r="P87" s="463"/>
      <c r="Q87" s="463"/>
    </row>
    <row r="88" ht="14" spans="1:17">
      <c r="A88" s="464"/>
      <c r="B88" s="465"/>
      <c r="C88" s="466"/>
      <c r="D88" s="467"/>
      <c r="E88" s="467"/>
      <c r="F88" s="467"/>
      <c r="G88" s="468" t="s">
        <v>39</v>
      </c>
      <c r="H88" s="469">
        <f>RekapRFK!G26</f>
        <v>5000000</v>
      </c>
      <c r="I88" s="482">
        <f t="shared" si="0"/>
        <v>0.290395460538161</v>
      </c>
      <c r="J88" s="483">
        <f t="shared" si="10"/>
        <v>0</v>
      </c>
      <c r="K88" s="484">
        <f t="shared" si="11"/>
        <v>0</v>
      </c>
      <c r="L88" s="483">
        <f t="shared" si="1"/>
        <v>0</v>
      </c>
      <c r="M88" s="481">
        <f>RekapRFK!L26</f>
        <v>0</v>
      </c>
      <c r="N88" s="483">
        <f t="shared" si="2"/>
        <v>0</v>
      </c>
      <c r="O88" s="469">
        <f t="shared" si="18"/>
        <v>5000000</v>
      </c>
      <c r="P88" s="481"/>
      <c r="Q88" s="481"/>
    </row>
    <row r="89" ht="34.5" customHeight="1" spans="1:17">
      <c r="A89" s="437"/>
      <c r="B89" s="438"/>
      <c r="C89" s="439">
        <v>3</v>
      </c>
      <c r="D89" s="440"/>
      <c r="E89" s="472" t="s">
        <v>40</v>
      </c>
      <c r="F89" s="472"/>
      <c r="G89" s="473"/>
      <c r="H89" s="463">
        <f>H90</f>
        <v>4800000</v>
      </c>
      <c r="I89" s="460">
        <f t="shared" si="0"/>
        <v>0.278779642116634</v>
      </c>
      <c r="J89" s="461">
        <f t="shared" si="10"/>
        <v>0</v>
      </c>
      <c r="K89" s="462">
        <f t="shared" si="11"/>
        <v>0</v>
      </c>
      <c r="L89" s="461">
        <f t="shared" si="1"/>
        <v>0</v>
      </c>
      <c r="M89" s="463">
        <f>M90</f>
        <v>0</v>
      </c>
      <c r="N89" s="461">
        <f t="shared" si="2"/>
        <v>0</v>
      </c>
      <c r="O89" s="463">
        <f t="shared" si="18"/>
        <v>4800000</v>
      </c>
      <c r="P89" s="463"/>
      <c r="Q89" s="463"/>
    </row>
    <row r="90" ht="14" spans="1:17">
      <c r="A90" s="464"/>
      <c r="B90" s="465"/>
      <c r="C90" s="466"/>
      <c r="D90" s="467"/>
      <c r="E90" s="467"/>
      <c r="F90" s="472" t="s">
        <v>41</v>
      </c>
      <c r="G90" s="473"/>
      <c r="H90" s="463">
        <f>SUM(H91:H92)</f>
        <v>4800000</v>
      </c>
      <c r="I90" s="460">
        <f t="shared" si="0"/>
        <v>0.278779642116634</v>
      </c>
      <c r="J90" s="461">
        <f t="shared" si="10"/>
        <v>0</v>
      </c>
      <c r="K90" s="462">
        <f t="shared" si="11"/>
        <v>0</v>
      </c>
      <c r="L90" s="461">
        <f t="shared" si="1"/>
        <v>0</v>
      </c>
      <c r="M90" s="463">
        <f>SUM(M91:M92)</f>
        <v>0</v>
      </c>
      <c r="N90" s="461">
        <f t="shared" si="2"/>
        <v>0</v>
      </c>
      <c r="O90" s="463">
        <f t="shared" si="18"/>
        <v>4800000</v>
      </c>
      <c r="P90" s="481"/>
      <c r="Q90" s="481"/>
    </row>
    <row r="91" ht="14" spans="1:17">
      <c r="A91" s="464"/>
      <c r="B91" s="465"/>
      <c r="C91" s="466"/>
      <c r="D91" s="467"/>
      <c r="E91" s="467"/>
      <c r="F91" s="467"/>
      <c r="G91" s="468"/>
      <c r="H91" s="469">
        <v>0</v>
      </c>
      <c r="I91" s="482">
        <f t="shared" si="0"/>
        <v>0</v>
      </c>
      <c r="J91" s="483">
        <v>0</v>
      </c>
      <c r="K91" s="484">
        <v>0</v>
      </c>
      <c r="L91" s="483">
        <f t="shared" si="1"/>
        <v>0</v>
      </c>
      <c r="M91" s="481">
        <f>RekapRFK!L27</f>
        <v>0</v>
      </c>
      <c r="N91" s="483">
        <f t="shared" si="2"/>
        <v>0</v>
      </c>
      <c r="O91" s="469">
        <f t="shared" si="18"/>
        <v>0</v>
      </c>
      <c r="P91" s="481"/>
      <c r="Q91" s="481"/>
    </row>
    <row r="92" ht="28" spans="1:17">
      <c r="A92" s="464"/>
      <c r="B92" s="465"/>
      <c r="C92" s="466"/>
      <c r="D92" s="467"/>
      <c r="E92" s="467"/>
      <c r="F92" s="467"/>
      <c r="G92" s="468" t="str">
        <f>RekapRFK!F28</f>
        <v>Peningkatan Efektifitas Kegiatan Pemberdayaan Masyarakat di Wilayah Kecamatan</v>
      </c>
      <c r="H92" s="469">
        <f>RekapRFK!G28</f>
        <v>4800000</v>
      </c>
      <c r="I92" s="482">
        <f t="shared" si="0"/>
        <v>0.278779642116634</v>
      </c>
      <c r="J92" s="483">
        <f t="shared" ref="J92" si="20">K92</f>
        <v>0</v>
      </c>
      <c r="K92" s="484">
        <f t="shared" ref="K92" si="21">M92/H92*100</f>
        <v>0</v>
      </c>
      <c r="L92" s="483">
        <f t="shared" si="1"/>
        <v>0</v>
      </c>
      <c r="M92" s="481">
        <f>RekapRFK!L28</f>
        <v>0</v>
      </c>
      <c r="N92" s="483">
        <f t="shared" si="2"/>
        <v>0</v>
      </c>
      <c r="O92" s="469">
        <f t="shared" ref="O92" si="22">H92-M92</f>
        <v>4800000</v>
      </c>
      <c r="P92" s="481"/>
      <c r="Q92" s="481"/>
    </row>
    <row r="93" ht="14" spans="1:17">
      <c r="A93" s="437"/>
      <c r="B93" s="438"/>
      <c r="C93" s="439">
        <v>4</v>
      </c>
      <c r="D93" s="440"/>
      <c r="E93" s="472" t="s">
        <v>42</v>
      </c>
      <c r="F93" s="472"/>
      <c r="G93" s="473"/>
      <c r="H93" s="463">
        <f>H94</f>
        <v>7500000</v>
      </c>
      <c r="I93" s="460">
        <f t="shared" si="0"/>
        <v>0.435593190807241</v>
      </c>
      <c r="J93" s="461">
        <f t="shared" si="10"/>
        <v>0</v>
      </c>
      <c r="K93" s="462">
        <f t="shared" si="11"/>
        <v>0</v>
      </c>
      <c r="L93" s="461">
        <f t="shared" si="1"/>
        <v>0</v>
      </c>
      <c r="M93" s="463">
        <f>M94</f>
        <v>0</v>
      </c>
      <c r="N93" s="461">
        <f t="shared" si="2"/>
        <v>0</v>
      </c>
      <c r="O93" s="463">
        <f t="shared" si="18"/>
        <v>7500000</v>
      </c>
      <c r="P93" s="463"/>
      <c r="Q93" s="463"/>
    </row>
    <row r="94" ht="36" customHeight="1" spans="1:17">
      <c r="A94" s="464"/>
      <c r="B94" s="465"/>
      <c r="C94" s="466"/>
      <c r="D94" s="467"/>
      <c r="E94" s="467"/>
      <c r="F94" s="472" t="s">
        <v>43</v>
      </c>
      <c r="G94" s="473"/>
      <c r="H94" s="463">
        <f>H95</f>
        <v>7500000</v>
      </c>
      <c r="I94" s="460">
        <f t="shared" si="0"/>
        <v>0.435593190807241</v>
      </c>
      <c r="J94" s="461">
        <f t="shared" si="10"/>
        <v>0</v>
      </c>
      <c r="K94" s="462">
        <f t="shared" si="11"/>
        <v>0</v>
      </c>
      <c r="L94" s="461">
        <f t="shared" si="1"/>
        <v>0</v>
      </c>
      <c r="M94" s="463">
        <f>SUM(M95)</f>
        <v>0</v>
      </c>
      <c r="N94" s="461">
        <f t="shared" si="2"/>
        <v>0</v>
      </c>
      <c r="O94" s="463">
        <f t="shared" si="18"/>
        <v>7500000</v>
      </c>
      <c r="P94" s="481"/>
      <c r="Q94" s="481"/>
    </row>
    <row r="95" ht="28" spans="1:17">
      <c r="A95" s="464"/>
      <c r="B95" s="465"/>
      <c r="C95" s="466"/>
      <c r="D95" s="467"/>
      <c r="E95" s="467"/>
      <c r="F95" s="467"/>
      <c r="G95" s="468" t="str">
        <f>RekapRFK!F29</f>
        <v>Sinergitas dengan kepolisian Negara Republik Indonesia , Tentara Nasional Indonesia  dan Instansi vertikal di wiilayah Kecamatan</v>
      </c>
      <c r="H95" s="469">
        <f>RekapRFK!G29</f>
        <v>7500000</v>
      </c>
      <c r="I95" s="482">
        <f t="shared" si="0"/>
        <v>0.435593190807241</v>
      </c>
      <c r="J95" s="483">
        <f t="shared" si="10"/>
        <v>0</v>
      </c>
      <c r="K95" s="484">
        <f t="shared" si="11"/>
        <v>0</v>
      </c>
      <c r="L95" s="483">
        <f t="shared" si="1"/>
        <v>0</v>
      </c>
      <c r="M95" s="481">
        <f>RekapRFK!L29</f>
        <v>0</v>
      </c>
      <c r="N95" s="483">
        <f t="shared" si="2"/>
        <v>0</v>
      </c>
      <c r="O95" s="469">
        <f t="shared" si="18"/>
        <v>7500000</v>
      </c>
      <c r="P95" s="481"/>
      <c r="Q95" s="481"/>
    </row>
    <row r="96" ht="14" spans="1:17">
      <c r="A96" s="464"/>
      <c r="B96" s="465"/>
      <c r="C96" s="466"/>
      <c r="D96" s="467"/>
      <c r="E96" s="467"/>
      <c r="F96" s="467"/>
      <c r="P96" s="481"/>
      <c r="Q96" s="481"/>
    </row>
    <row r="97" ht="14" spans="1:17">
      <c r="A97" s="437"/>
      <c r="B97" s="438"/>
      <c r="C97" s="439">
        <v>5</v>
      </c>
      <c r="D97" s="440"/>
      <c r="E97" s="441" t="s">
        <v>44</v>
      </c>
      <c r="F97" s="441"/>
      <c r="G97" s="442"/>
      <c r="H97" s="463">
        <f>H98</f>
        <v>11362000</v>
      </c>
      <c r="I97" s="460">
        <f t="shared" si="0"/>
        <v>0.659894644526917</v>
      </c>
      <c r="J97" s="461">
        <f t="shared" si="10"/>
        <v>0</v>
      </c>
      <c r="K97" s="462">
        <f t="shared" si="11"/>
        <v>0</v>
      </c>
      <c r="L97" s="461">
        <f t="shared" si="1"/>
        <v>0</v>
      </c>
      <c r="M97" s="463">
        <f>M98</f>
        <v>0</v>
      </c>
      <c r="N97" s="461">
        <f t="shared" si="2"/>
        <v>0</v>
      </c>
      <c r="O97" s="463">
        <f t="shared" si="18"/>
        <v>11362000</v>
      </c>
      <c r="P97" s="463"/>
      <c r="Q97" s="463"/>
    </row>
    <row r="98" ht="31.5" customHeight="1" spans="1:17">
      <c r="A98" s="437"/>
      <c r="B98" s="438"/>
      <c r="C98" s="439"/>
      <c r="D98" s="440"/>
      <c r="E98" s="440"/>
      <c r="F98" s="441" t="s">
        <v>45</v>
      </c>
      <c r="G98" s="442"/>
      <c r="H98" s="463">
        <f>H99+H100</f>
        <v>11362000</v>
      </c>
      <c r="I98" s="460">
        <f t="shared" si="0"/>
        <v>0.659894644526917</v>
      </c>
      <c r="J98" s="461">
        <f t="shared" si="10"/>
        <v>0</v>
      </c>
      <c r="K98" s="462">
        <f t="shared" si="11"/>
        <v>0</v>
      </c>
      <c r="L98" s="461">
        <f t="shared" si="1"/>
        <v>0</v>
      </c>
      <c r="M98" s="463">
        <f>SUM(M99)</f>
        <v>0</v>
      </c>
      <c r="N98" s="461">
        <f t="shared" si="2"/>
        <v>0</v>
      </c>
      <c r="O98" s="463">
        <f t="shared" si="18"/>
        <v>11362000</v>
      </c>
      <c r="P98" s="463"/>
      <c r="Q98" s="463"/>
    </row>
    <row r="99" ht="98" spans="1:17">
      <c r="A99" s="464"/>
      <c r="B99" s="465"/>
      <c r="C99" s="466"/>
      <c r="D99" s="467"/>
      <c r="E99" s="467"/>
      <c r="F99" s="467"/>
      <c r="G99" s="468" t="s">
        <v>46</v>
      </c>
      <c r="H99" s="469">
        <f>RekapRFK!G31</f>
        <v>4462000</v>
      </c>
      <c r="I99" s="482">
        <f t="shared" si="0"/>
        <v>0.259148908984255</v>
      </c>
      <c r="J99" s="483">
        <f t="shared" si="10"/>
        <v>0</v>
      </c>
      <c r="K99" s="484">
        <f t="shared" si="11"/>
        <v>0</v>
      </c>
      <c r="L99" s="483">
        <f t="shared" si="1"/>
        <v>0</v>
      </c>
      <c r="M99" s="481">
        <f>RekapRFK!L31</f>
        <v>0</v>
      </c>
      <c r="N99" s="483">
        <f t="shared" si="2"/>
        <v>0</v>
      </c>
      <c r="O99" s="469">
        <f t="shared" si="18"/>
        <v>4462000</v>
      </c>
      <c r="P99" s="481"/>
      <c r="Q99" s="481"/>
    </row>
    <row r="100" ht="42" spans="1:17">
      <c r="A100" s="474"/>
      <c r="B100" s="475"/>
      <c r="C100" s="476"/>
      <c r="D100" s="475"/>
      <c r="E100" s="475"/>
      <c r="F100" s="475"/>
      <c r="G100" s="468" t="str">
        <f>RekapRFK!F30</f>
        <v>Pembinaan Kerukunan Antar Suku dan Intra Suku, Umat Beragama, Ras, dan Golongan Lainnya Guna Mewujudkan Stabilitas Keamanan Lokal,Regional dan Nasional</v>
      </c>
      <c r="H100" s="469">
        <f>RekapRFK!G30</f>
        <v>6900000</v>
      </c>
      <c r="I100" s="482">
        <f t="shared" si="0"/>
        <v>0.400745735542662</v>
      </c>
      <c r="J100" s="483">
        <f t="shared" si="10"/>
        <v>1118.21742028985</v>
      </c>
      <c r="K100" s="484">
        <f t="shared" si="11"/>
        <v>1118.21742028985</v>
      </c>
      <c r="L100" s="483">
        <f t="shared" si="1"/>
        <v>4.48120862590676</v>
      </c>
      <c r="M100" s="481">
        <f>RekapRFK!L32</f>
        <v>77157002</v>
      </c>
      <c r="N100" s="483">
        <f t="shared" si="2"/>
        <v>0.0448120862590676</v>
      </c>
      <c r="O100" s="469">
        <f t="shared" si="18"/>
        <v>-70257002</v>
      </c>
      <c r="P100" s="486"/>
      <c r="Q100" s="486"/>
    </row>
    <row r="101" ht="14" spans="1:17">
      <c r="A101" s="474"/>
      <c r="B101" s="475"/>
      <c r="C101" s="439">
        <v>6</v>
      </c>
      <c r="D101" s="440"/>
      <c r="E101" s="441" t="s">
        <v>47</v>
      </c>
      <c r="F101" s="441"/>
      <c r="G101" s="442"/>
      <c r="H101" s="463">
        <f>H102</f>
        <v>14209000</v>
      </c>
      <c r="I101" s="460">
        <f t="shared" ref="I101:I103" si="23">H101/$H$104*100</f>
        <v>0.825245819757345</v>
      </c>
      <c r="J101" s="461">
        <f t="shared" ref="J101:J103" si="24">K101</f>
        <v>0</v>
      </c>
      <c r="K101" s="462">
        <f t="shared" ref="K101:K103" si="25">M101/H101*100</f>
        <v>0</v>
      </c>
      <c r="L101" s="461">
        <f t="shared" ref="L101:L103" si="26">J101*H101/$H$104</f>
        <v>0</v>
      </c>
      <c r="M101" s="463">
        <f>M102</f>
        <v>0</v>
      </c>
      <c r="N101" s="461">
        <f t="shared" ref="N101:N103" si="27">M101/$H$104*100%</f>
        <v>0</v>
      </c>
      <c r="O101" s="463">
        <f t="shared" ref="O101:O103" si="28">H101-M101</f>
        <v>14209000</v>
      </c>
      <c r="P101" s="486"/>
      <c r="Q101" s="486"/>
    </row>
    <row r="102" ht="27" customHeight="1" spans="1:17">
      <c r="A102" s="474"/>
      <c r="B102" s="475"/>
      <c r="C102" s="439"/>
      <c r="D102" s="440"/>
      <c r="E102" s="440"/>
      <c r="F102" s="441" t="s">
        <v>45</v>
      </c>
      <c r="G102" s="442"/>
      <c r="H102" s="463">
        <f>H103</f>
        <v>14209000</v>
      </c>
      <c r="I102" s="460">
        <f t="shared" si="23"/>
        <v>0.825245819757345</v>
      </c>
      <c r="J102" s="461">
        <f t="shared" si="24"/>
        <v>0</v>
      </c>
      <c r="K102" s="462">
        <f t="shared" si="25"/>
        <v>0</v>
      </c>
      <c r="L102" s="461">
        <f t="shared" si="26"/>
        <v>0</v>
      </c>
      <c r="M102" s="463">
        <f>SUM(M103)</f>
        <v>0</v>
      </c>
      <c r="N102" s="461">
        <f t="shared" si="27"/>
        <v>0</v>
      </c>
      <c r="O102" s="463">
        <f t="shared" si="28"/>
        <v>14209000</v>
      </c>
      <c r="P102" s="486"/>
      <c r="Q102" s="486"/>
    </row>
    <row r="103" ht="14" spans="1:17">
      <c r="A103" s="474"/>
      <c r="B103" s="475"/>
      <c r="C103" s="476"/>
      <c r="D103" s="475"/>
      <c r="E103" s="475"/>
      <c r="F103" s="475"/>
      <c r="G103" s="477" t="s">
        <v>48</v>
      </c>
      <c r="H103" s="469">
        <f>RekapRFK!G27</f>
        <v>14209000</v>
      </c>
      <c r="I103" s="482">
        <f t="shared" si="23"/>
        <v>0.825245819757345</v>
      </c>
      <c r="J103" s="483">
        <f t="shared" si="24"/>
        <v>0</v>
      </c>
      <c r="K103" s="484">
        <f t="shared" si="25"/>
        <v>0</v>
      </c>
      <c r="L103" s="483">
        <f t="shared" si="26"/>
        <v>0</v>
      </c>
      <c r="M103" s="481">
        <f>RekapRFK!L35</f>
        <v>0</v>
      </c>
      <c r="N103" s="483">
        <f t="shared" si="27"/>
        <v>0</v>
      </c>
      <c r="O103" s="469">
        <f t="shared" si="28"/>
        <v>14209000</v>
      </c>
      <c r="P103" s="486"/>
      <c r="Q103" s="486"/>
    </row>
    <row r="104" ht="14" spans="1:17">
      <c r="A104" s="478" t="s">
        <v>49</v>
      </c>
      <c r="B104" s="478"/>
      <c r="C104" s="478"/>
      <c r="D104" s="478"/>
      <c r="E104" s="478"/>
      <c r="F104" s="478"/>
      <c r="G104" s="478"/>
      <c r="H104" s="479">
        <f>H101+H97+H93+H89+H86+H64</f>
        <v>1721790000</v>
      </c>
      <c r="I104" s="479">
        <f>I64+I86+I89+I93+I97</f>
        <v>99.1747541802427</v>
      </c>
      <c r="J104" s="458">
        <f>K104</f>
        <v>4.48120862590676</v>
      </c>
      <c r="K104" s="458">
        <f>M104/H104*100</f>
        <v>4.48120862590676</v>
      </c>
      <c r="L104" s="487">
        <f>L64+L86+L89+L93+L97</f>
        <v>4.48120862590676</v>
      </c>
      <c r="M104" s="479">
        <f>M64+M86+M89+M93+M97</f>
        <v>77157002</v>
      </c>
      <c r="N104" s="488">
        <f>N97+N93+N86+N64+N89</f>
        <v>0.0448120862590676</v>
      </c>
      <c r="O104" s="479">
        <f>O63</f>
        <v>1644632998</v>
      </c>
      <c r="P104" s="489"/>
      <c r="Q104" s="489"/>
    </row>
    <row r="105" spans="19:19">
      <c r="S105" s="131"/>
    </row>
    <row r="106" spans="13:19">
      <c r="M106" s="480"/>
      <c r="O106" t="str">
        <f>rincian!P90</f>
        <v>Polebunging, 31 Januari 2026</v>
      </c>
      <c r="S106" s="492"/>
    </row>
    <row r="107" ht="13" spans="8:15">
      <c r="H107" s="480"/>
      <c r="O107" s="490" t="str">
        <f>RekapRFK!N35</f>
        <v>CAMAT BONTOMANAI</v>
      </c>
    </row>
    <row r="108" spans="13:13">
      <c r="M108" s="480"/>
    </row>
    <row r="109" ht="13" spans="13:19">
      <c r="M109" s="480"/>
      <c r="S109" s="56"/>
    </row>
    <row r="111" ht="13" spans="15:15">
      <c r="O111" s="491" t="str">
        <f>RekapRFK!N40</f>
        <v>MUHAMMAD ASRI,S.Sos.,M.M</v>
      </c>
    </row>
    <row r="112" spans="15:15">
      <c r="O112" t="str">
        <f>RekapRFK!N41</f>
        <v>Nip. 19781230 200502 1 005</v>
      </c>
    </row>
  </sheetData>
  <mergeCells count="35">
    <mergeCell ref="A52:Q52"/>
    <mergeCell ref="A53:Q53"/>
    <mergeCell ref="A54:Q54"/>
    <mergeCell ref="J58:K58"/>
    <mergeCell ref="L58:N58"/>
    <mergeCell ref="M59:N59"/>
    <mergeCell ref="A61:C61"/>
    <mergeCell ref="D61:G61"/>
    <mergeCell ref="D63:G63"/>
    <mergeCell ref="E64:G64"/>
    <mergeCell ref="F67:G67"/>
    <mergeCell ref="F73:G73"/>
    <mergeCell ref="F79:G79"/>
    <mergeCell ref="F82:G82"/>
    <mergeCell ref="E86:G86"/>
    <mergeCell ref="F87:G87"/>
    <mergeCell ref="E89:G89"/>
    <mergeCell ref="F90:G90"/>
    <mergeCell ref="E93:G93"/>
    <mergeCell ref="F94:G94"/>
    <mergeCell ref="E97:G97"/>
    <mergeCell ref="F98:G98"/>
    <mergeCell ref="E101:G101"/>
    <mergeCell ref="F102:G102"/>
    <mergeCell ref="A104:G104"/>
    <mergeCell ref="H58:H60"/>
    <mergeCell ref="I58:I60"/>
    <mergeCell ref="J59:J60"/>
    <mergeCell ref="K59:K60"/>
    <mergeCell ref="L59:L60"/>
    <mergeCell ref="O58:O60"/>
    <mergeCell ref="P58:P60"/>
    <mergeCell ref="Q58:Q60"/>
    <mergeCell ref="A58:C60"/>
    <mergeCell ref="D58:G60"/>
  </mergeCells>
  <pageMargins left="0.708661417322835" right="0.708661417322835" top="0.748031496062992" bottom="0.748031496062992" header="0.31496062992126" footer="0.31496062992126"/>
  <pageSetup paperSize="5" scale="78" orientation="landscape"/>
  <headerFooter/>
  <rowBreaks count="2" manualBreakCount="2">
    <brk id="51" max="17" man="1"/>
    <brk id="83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3300"/>
  </sheetPr>
  <dimension ref="B1:Z589"/>
  <sheetViews>
    <sheetView tabSelected="1" view="pageBreakPreview" zoomScale="72" zoomScalePageLayoutView="75" zoomScaleNormal="80" showWhiteSpace="0" topLeftCell="A73" workbookViewId="0">
      <selection activeCell="I91" sqref="I91"/>
    </sheetView>
  </sheetViews>
  <sheetFormatPr defaultColWidth="9.27272727272727" defaultRowHeight="13"/>
  <cols>
    <col min="1" max="1" width="2.27272727272727" style="141" customWidth="1"/>
    <col min="2" max="2" width="7" style="141" customWidth="1"/>
    <col min="3" max="3" width="8.54545454545454" style="141" customWidth="1"/>
    <col min="4" max="4" width="2.72727272727273" style="141" customWidth="1"/>
    <col min="5" max="5" width="43.1818181818182" style="141" customWidth="1"/>
    <col min="6" max="6" width="9.27272727272727" style="142" customWidth="1"/>
    <col min="7" max="7" width="14.2727272727273" style="141" customWidth="1"/>
    <col min="8" max="8" width="16.7272727272727" style="141" customWidth="1"/>
    <col min="9" max="9" width="16.1818181818182" style="141" customWidth="1"/>
    <col min="10" max="10" width="9.72727272727273" style="141" customWidth="1"/>
    <col min="11" max="11" width="12" style="141" customWidth="1"/>
    <col min="12" max="12" width="8.45454545454546" style="141" customWidth="1"/>
    <col min="13" max="13" width="7.72727272727273" style="141" customWidth="1"/>
    <col min="14" max="14" width="7" style="141" customWidth="1"/>
    <col min="15" max="15" width="9.27272727272727" style="141" customWidth="1"/>
    <col min="16" max="16" width="15.5454545454545" style="141" customWidth="1"/>
    <col min="17" max="17" width="11.4545454545455" style="141" customWidth="1"/>
    <col min="18" max="18" width="16.5454545454545" style="141" customWidth="1"/>
    <col min="19" max="19" width="1.54545454545455" style="141" customWidth="1"/>
    <col min="20" max="20" width="18.7272727272727" style="141" customWidth="1"/>
    <col min="21" max="21" width="25.2727272727273" style="141" customWidth="1"/>
    <col min="22" max="22" width="0.545454545454545" style="141" customWidth="1"/>
    <col min="23" max="25" width="18.7272727272727" style="141" customWidth="1"/>
    <col min="26" max="26" width="20.7272727272727" style="141" customWidth="1"/>
    <col min="27" max="16384" width="9.27272727272727" style="141"/>
  </cols>
  <sheetData>
    <row r="1" ht="16" hidden="1" customHeight="1" spans="2:19">
      <c r="B1" s="143" t="s">
        <v>50</v>
      </c>
      <c r="C1" s="144"/>
      <c r="D1" s="144"/>
      <c r="E1" s="145"/>
      <c r="F1" s="146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ht="16" hidden="1" spans="2:19">
      <c r="B2" s="148" t="s">
        <v>51</v>
      </c>
      <c r="C2" s="149"/>
      <c r="D2" s="149"/>
      <c r="E2" s="150"/>
      <c r="F2" s="146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</row>
    <row r="3" ht="16.5" hidden="1" spans="2:19">
      <c r="B3" s="147"/>
      <c r="C3" s="147"/>
      <c r="D3" s="147"/>
      <c r="E3" s="147"/>
      <c r="F3" s="146"/>
      <c r="G3" s="147"/>
      <c r="H3" s="151" t="s">
        <v>52</v>
      </c>
      <c r="I3" s="151"/>
      <c r="J3" s="151"/>
      <c r="K3" s="151"/>
      <c r="L3" s="151"/>
      <c r="M3" s="151"/>
      <c r="N3" s="147"/>
      <c r="O3" s="147"/>
      <c r="P3" s="147"/>
      <c r="Q3" s="147"/>
      <c r="R3" s="147"/>
      <c r="S3" s="147"/>
    </row>
    <row r="4" ht="16.5" hidden="1" spans="2:19">
      <c r="B4" s="147"/>
      <c r="C4" s="147"/>
      <c r="D4" s="147"/>
      <c r="E4" s="147"/>
      <c r="F4" s="146"/>
      <c r="G4" s="147"/>
      <c r="H4" s="151" t="s">
        <v>53</v>
      </c>
      <c r="I4" s="151"/>
      <c r="J4" s="151"/>
      <c r="K4" s="151"/>
      <c r="L4" s="151"/>
      <c r="M4" s="151"/>
      <c r="N4" s="147"/>
      <c r="O4" s="147"/>
      <c r="P4" s="147"/>
      <c r="Q4" s="147"/>
      <c r="R4" s="147"/>
      <c r="S4" s="147"/>
    </row>
    <row r="5" ht="16.5" hidden="1" spans="2:19">
      <c r="B5" s="147"/>
      <c r="C5" s="147"/>
      <c r="D5" s="147"/>
      <c r="E5" s="147"/>
      <c r="F5" s="146"/>
      <c r="G5" s="147"/>
      <c r="H5" s="151" t="s">
        <v>54</v>
      </c>
      <c r="I5" s="151"/>
      <c r="J5" s="151"/>
      <c r="K5" s="151"/>
      <c r="L5" s="151"/>
      <c r="M5" s="151"/>
      <c r="N5" s="147"/>
      <c r="O5" s="147"/>
      <c r="P5" s="147"/>
      <c r="Q5" s="147"/>
      <c r="R5" s="147"/>
      <c r="S5" s="147"/>
    </row>
    <row r="6" ht="13.5" hidden="1" customHeight="1" spans="2:19">
      <c r="B6" s="152" t="s">
        <v>55</v>
      </c>
      <c r="C6" s="152"/>
      <c r="D6" s="153" t="s">
        <v>4</v>
      </c>
      <c r="E6" s="147" t="s">
        <v>56</v>
      </c>
      <c r="F6" s="146"/>
      <c r="G6" s="147"/>
      <c r="H6" s="151"/>
      <c r="I6" s="151"/>
      <c r="J6" s="151"/>
      <c r="K6" s="151"/>
      <c r="L6" s="151"/>
      <c r="M6" s="151"/>
      <c r="N6" s="152"/>
      <c r="O6" s="152"/>
      <c r="P6" s="147"/>
      <c r="Q6" s="147"/>
      <c r="R6" s="147"/>
      <c r="S6" s="147"/>
    </row>
    <row r="7" ht="13.5" hidden="1" customHeight="1" spans="2:19">
      <c r="B7" s="152" t="s">
        <v>57</v>
      </c>
      <c r="C7" s="152"/>
      <c r="D7" s="153" t="s">
        <v>4</v>
      </c>
      <c r="E7" s="147" t="s">
        <v>58</v>
      </c>
      <c r="F7" s="146"/>
      <c r="G7" s="147"/>
      <c r="H7" s="151"/>
      <c r="I7" s="151"/>
      <c r="J7" s="151"/>
      <c r="K7" s="151"/>
      <c r="L7" s="151"/>
      <c r="M7" s="151"/>
      <c r="N7" s="152"/>
      <c r="O7" s="152"/>
      <c r="P7" s="147"/>
      <c r="Q7" s="147"/>
      <c r="R7" s="147"/>
      <c r="S7" s="147"/>
    </row>
    <row r="8" ht="13.5" hidden="1" customHeight="1" spans="2:19">
      <c r="B8" s="152" t="s">
        <v>59</v>
      </c>
      <c r="C8" s="152"/>
      <c r="D8" s="153" t="s">
        <v>4</v>
      </c>
      <c r="E8" s="147" t="s">
        <v>60</v>
      </c>
      <c r="F8" s="146"/>
      <c r="G8" s="147"/>
      <c r="H8" s="151"/>
      <c r="I8" s="151"/>
      <c r="J8" s="151"/>
      <c r="K8" s="151"/>
      <c r="L8" s="151"/>
      <c r="M8" s="147"/>
      <c r="N8" s="147"/>
      <c r="O8" s="147"/>
      <c r="P8" s="152"/>
      <c r="Q8" s="152"/>
      <c r="R8" s="147"/>
      <c r="S8" s="147"/>
    </row>
    <row r="9" ht="16" hidden="1" spans="2:19">
      <c r="B9" s="152" t="s">
        <v>61</v>
      </c>
      <c r="C9" s="152"/>
      <c r="D9" s="153" t="s">
        <v>4</v>
      </c>
      <c r="E9" s="147" t="s">
        <v>62</v>
      </c>
      <c r="F9" s="146"/>
      <c r="G9" s="147"/>
      <c r="H9" s="147"/>
      <c r="I9" s="147"/>
      <c r="J9" s="147"/>
      <c r="K9" s="147"/>
      <c r="L9" s="147"/>
      <c r="M9" s="147"/>
      <c r="N9" s="147" t="s">
        <v>63</v>
      </c>
      <c r="O9" s="147"/>
      <c r="P9" s="147"/>
      <c r="Q9" s="147"/>
      <c r="R9" s="147"/>
      <c r="S9" s="147"/>
    </row>
    <row r="10" ht="16.75" hidden="1" spans="2:19">
      <c r="B10" s="152"/>
      <c r="C10" s="152"/>
      <c r="D10" s="152"/>
      <c r="E10" s="147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6"/>
      <c r="Q10" s="146"/>
      <c r="R10" s="147"/>
      <c r="S10" s="147"/>
    </row>
    <row r="11" ht="26.65" hidden="1" customHeight="1" spans="2:19">
      <c r="B11" s="154" t="s">
        <v>64</v>
      </c>
      <c r="C11" s="155" t="s">
        <v>65</v>
      </c>
      <c r="D11" s="156"/>
      <c r="E11" s="157"/>
      <c r="F11" s="158" t="s">
        <v>66</v>
      </c>
      <c r="G11" s="159" t="s">
        <v>67</v>
      </c>
      <c r="H11" s="160"/>
      <c r="I11" s="191" t="s">
        <v>68</v>
      </c>
      <c r="J11" s="191" t="s">
        <v>69</v>
      </c>
      <c r="K11" s="191" t="s">
        <v>70</v>
      </c>
      <c r="L11" s="191" t="s">
        <v>71</v>
      </c>
      <c r="M11" s="192" t="s">
        <v>72</v>
      </c>
      <c r="N11" s="193"/>
      <c r="O11" s="192" t="s">
        <v>73</v>
      </c>
      <c r="P11" s="194"/>
      <c r="Q11" s="194"/>
      <c r="R11" s="229" t="s">
        <v>74</v>
      </c>
      <c r="S11" s="147"/>
    </row>
    <row r="12" ht="16" hidden="1" spans="2:19">
      <c r="B12" s="161"/>
      <c r="C12" s="162"/>
      <c r="D12" s="147"/>
      <c r="E12" s="163"/>
      <c r="F12" s="164"/>
      <c r="G12" s="165" t="s">
        <v>75</v>
      </c>
      <c r="H12" s="165" t="s">
        <v>76</v>
      </c>
      <c r="I12" s="195"/>
      <c r="J12" s="165"/>
      <c r="K12" s="165"/>
      <c r="L12" s="196"/>
      <c r="M12" s="165" t="s">
        <v>17</v>
      </c>
      <c r="N12" s="197" t="s">
        <v>16</v>
      </c>
      <c r="O12" s="197" t="s">
        <v>17</v>
      </c>
      <c r="P12" s="198" t="s">
        <v>16</v>
      </c>
      <c r="Q12" s="230"/>
      <c r="R12" s="231"/>
      <c r="S12" s="147"/>
    </row>
    <row r="13" ht="16" hidden="1" spans="2:19">
      <c r="B13" s="166"/>
      <c r="C13" s="167"/>
      <c r="D13" s="168"/>
      <c r="E13" s="169"/>
      <c r="F13" s="170"/>
      <c r="G13" s="171"/>
      <c r="H13" s="171"/>
      <c r="I13" s="199"/>
      <c r="J13" s="171"/>
      <c r="K13" s="171"/>
      <c r="L13" s="200"/>
      <c r="M13" s="199"/>
      <c r="N13" s="171"/>
      <c r="O13" s="171"/>
      <c r="P13" s="201" t="s">
        <v>77</v>
      </c>
      <c r="Q13" s="232" t="s">
        <v>19</v>
      </c>
      <c r="R13" s="231"/>
      <c r="S13" s="147"/>
    </row>
    <row r="14" ht="16" hidden="1" spans="2:19">
      <c r="B14" s="172">
        <v>1</v>
      </c>
      <c r="C14" s="173">
        <v>2</v>
      </c>
      <c r="D14" s="174"/>
      <c r="E14" s="175"/>
      <c r="F14" s="175">
        <v>3</v>
      </c>
      <c r="G14" s="176">
        <v>4</v>
      </c>
      <c r="H14" s="176">
        <v>5</v>
      </c>
      <c r="I14" s="176">
        <v>6</v>
      </c>
      <c r="J14" s="176">
        <v>7</v>
      </c>
      <c r="K14" s="176">
        <v>8</v>
      </c>
      <c r="L14" s="176">
        <v>9</v>
      </c>
      <c r="M14" s="176">
        <v>10</v>
      </c>
      <c r="N14" s="176">
        <v>11</v>
      </c>
      <c r="O14" s="176">
        <v>12</v>
      </c>
      <c r="P14" s="176">
        <v>13</v>
      </c>
      <c r="Q14" s="173">
        <v>14</v>
      </c>
      <c r="R14" s="233">
        <v>15</v>
      </c>
      <c r="S14" s="147"/>
    </row>
    <row r="15" ht="20.5" hidden="1" customHeight="1" spans="2:19">
      <c r="B15" s="177">
        <v>1</v>
      </c>
      <c r="C15" s="162" t="s">
        <v>78</v>
      </c>
      <c r="D15" s="147"/>
      <c r="E15" s="163"/>
      <c r="F15" s="178"/>
      <c r="G15" s="179" t="s">
        <v>79</v>
      </c>
      <c r="H15" s="179" t="s">
        <v>80</v>
      </c>
      <c r="I15" s="202">
        <v>0</v>
      </c>
      <c r="J15" s="203" t="s">
        <v>81</v>
      </c>
      <c r="K15" s="204" t="s">
        <v>81</v>
      </c>
      <c r="L15" s="205">
        <v>0</v>
      </c>
      <c r="M15" s="206">
        <v>0</v>
      </c>
      <c r="N15" s="207">
        <v>0</v>
      </c>
      <c r="O15" s="207">
        <f>L15*M15/100</f>
        <v>0</v>
      </c>
      <c r="P15" s="202">
        <v>0</v>
      </c>
      <c r="Q15" s="234">
        <f>L15*M15/100</f>
        <v>0</v>
      </c>
      <c r="R15" s="235">
        <f>I15-P15</f>
        <v>0</v>
      </c>
      <c r="S15" s="147"/>
    </row>
    <row r="16" ht="22.15" hidden="1" customHeight="1" spans="2:19">
      <c r="B16" s="177">
        <v>2</v>
      </c>
      <c r="C16" s="162" t="s">
        <v>82</v>
      </c>
      <c r="D16" s="147"/>
      <c r="E16" s="163"/>
      <c r="F16" s="178"/>
      <c r="G16" s="180"/>
      <c r="H16" s="180"/>
      <c r="I16" s="202">
        <v>0</v>
      </c>
      <c r="J16" s="203"/>
      <c r="K16" s="208"/>
      <c r="L16" s="205">
        <v>0</v>
      </c>
      <c r="M16" s="206">
        <v>0</v>
      </c>
      <c r="N16" s="207">
        <v>0</v>
      </c>
      <c r="O16" s="207">
        <f>L16*M16/100</f>
        <v>0</v>
      </c>
      <c r="P16" s="202">
        <v>0</v>
      </c>
      <c r="Q16" s="234">
        <f>L16*M16/100</f>
        <v>0</v>
      </c>
      <c r="R16" s="235">
        <f>I16-P16</f>
        <v>0</v>
      </c>
      <c r="S16" s="147"/>
    </row>
    <row r="17" ht="16" hidden="1" spans="2:19">
      <c r="B17" s="181"/>
      <c r="C17" s="162"/>
      <c r="D17" s="147"/>
      <c r="E17" s="163"/>
      <c r="F17" s="178"/>
      <c r="G17" s="180"/>
      <c r="H17" s="180"/>
      <c r="I17" s="202"/>
      <c r="J17" s="203"/>
      <c r="K17" s="208"/>
      <c r="L17" s="209"/>
      <c r="M17" s="206"/>
      <c r="N17" s="207"/>
      <c r="O17" s="207"/>
      <c r="P17" s="202"/>
      <c r="Q17" s="234"/>
      <c r="R17" s="235"/>
      <c r="S17" s="147"/>
    </row>
    <row r="18" ht="16" hidden="1" spans="2:19">
      <c r="B18" s="181"/>
      <c r="C18" s="162"/>
      <c r="D18" s="147"/>
      <c r="E18" s="163"/>
      <c r="F18" s="178"/>
      <c r="G18" s="180"/>
      <c r="H18" s="180"/>
      <c r="I18" s="202"/>
      <c r="J18" s="203"/>
      <c r="K18" s="208"/>
      <c r="L18" s="209"/>
      <c r="M18" s="206"/>
      <c r="N18" s="207"/>
      <c r="O18" s="207"/>
      <c r="P18" s="202"/>
      <c r="Q18" s="234"/>
      <c r="R18" s="235"/>
      <c r="S18" s="147"/>
    </row>
    <row r="19" ht="16" hidden="1" spans="2:19">
      <c r="B19" s="181"/>
      <c r="C19" s="162"/>
      <c r="D19" s="147"/>
      <c r="E19" s="163"/>
      <c r="F19" s="178"/>
      <c r="G19" s="180"/>
      <c r="H19" s="180"/>
      <c r="I19" s="202"/>
      <c r="J19" s="203"/>
      <c r="K19" s="208"/>
      <c r="L19" s="209"/>
      <c r="M19" s="206"/>
      <c r="N19" s="207"/>
      <c r="O19" s="207"/>
      <c r="P19" s="202"/>
      <c r="Q19" s="234"/>
      <c r="R19" s="235"/>
      <c r="S19" s="147"/>
    </row>
    <row r="20" ht="16" hidden="1" spans="2:19">
      <c r="B20" s="181"/>
      <c r="C20" s="162"/>
      <c r="D20" s="147"/>
      <c r="E20" s="163"/>
      <c r="F20" s="178"/>
      <c r="G20" s="180"/>
      <c r="H20" s="180"/>
      <c r="I20" s="202"/>
      <c r="J20" s="203"/>
      <c r="K20" s="208"/>
      <c r="L20" s="209"/>
      <c r="M20" s="206"/>
      <c r="N20" s="207"/>
      <c r="O20" s="207"/>
      <c r="P20" s="202"/>
      <c r="Q20" s="234"/>
      <c r="R20" s="235"/>
      <c r="S20" s="147"/>
    </row>
    <row r="21" ht="16" hidden="1" spans="2:19">
      <c r="B21" s="181"/>
      <c r="C21" s="162"/>
      <c r="D21" s="147"/>
      <c r="E21" s="163"/>
      <c r="F21" s="178"/>
      <c r="G21" s="180"/>
      <c r="H21" s="180"/>
      <c r="I21" s="202"/>
      <c r="J21" s="203"/>
      <c r="K21" s="208"/>
      <c r="L21" s="209"/>
      <c r="M21" s="206"/>
      <c r="N21" s="207"/>
      <c r="O21" s="207"/>
      <c r="P21" s="202"/>
      <c r="Q21" s="234"/>
      <c r="R21" s="235"/>
      <c r="S21" s="147"/>
    </row>
    <row r="22" ht="16" hidden="1" spans="2:19">
      <c r="B22" s="181"/>
      <c r="C22" s="162"/>
      <c r="D22" s="147"/>
      <c r="E22" s="163"/>
      <c r="F22" s="178"/>
      <c r="G22" s="180"/>
      <c r="H22" s="180"/>
      <c r="I22" s="202"/>
      <c r="J22" s="203"/>
      <c r="K22" s="208"/>
      <c r="L22" s="209"/>
      <c r="M22" s="206"/>
      <c r="N22" s="207"/>
      <c r="O22" s="207"/>
      <c r="P22" s="202"/>
      <c r="Q22" s="234"/>
      <c r="R22" s="235"/>
      <c r="S22" s="147"/>
    </row>
    <row r="23" ht="16" hidden="1" spans="2:19">
      <c r="B23" s="181"/>
      <c r="C23" s="162"/>
      <c r="D23" s="147"/>
      <c r="E23" s="163"/>
      <c r="F23" s="178"/>
      <c r="G23" s="180"/>
      <c r="H23" s="180"/>
      <c r="I23" s="202"/>
      <c r="J23" s="203"/>
      <c r="K23" s="208"/>
      <c r="L23" s="209"/>
      <c r="M23" s="206"/>
      <c r="N23" s="207"/>
      <c r="O23" s="207"/>
      <c r="P23" s="202"/>
      <c r="Q23" s="234"/>
      <c r="R23" s="235"/>
      <c r="S23" s="147"/>
    </row>
    <row r="24" ht="16" hidden="1" spans="2:19">
      <c r="B24" s="182"/>
      <c r="C24" s="183"/>
      <c r="D24" s="147"/>
      <c r="E24" s="163"/>
      <c r="F24" s="178"/>
      <c r="G24" s="184"/>
      <c r="H24" s="184"/>
      <c r="I24" s="202"/>
      <c r="J24" s="203"/>
      <c r="K24" s="203"/>
      <c r="L24" s="209"/>
      <c r="M24" s="210"/>
      <c r="N24" s="207"/>
      <c r="O24" s="207"/>
      <c r="P24" s="202"/>
      <c r="Q24" s="236"/>
      <c r="R24" s="237"/>
      <c r="S24" s="147"/>
    </row>
    <row r="25" ht="21.75" hidden="1" spans="2:19">
      <c r="B25" s="185" t="s">
        <v>83</v>
      </c>
      <c r="C25" s="186"/>
      <c r="D25" s="186"/>
      <c r="E25" s="186"/>
      <c r="F25" s="186"/>
      <c r="G25" s="186"/>
      <c r="H25" s="187"/>
      <c r="I25" s="211">
        <f>SUM(I15:I24)</f>
        <v>0</v>
      </c>
      <c r="J25" s="212" t="s">
        <v>84</v>
      </c>
      <c r="K25" s="213"/>
      <c r="L25" s="214">
        <f>SUM(L15:L24)</f>
        <v>0</v>
      </c>
      <c r="M25" s="215"/>
      <c r="N25" s="215">
        <f>SUM(N15:N24)</f>
        <v>0</v>
      </c>
      <c r="O25" s="215">
        <f>SUM(O15:O23)</f>
        <v>0</v>
      </c>
      <c r="P25" s="216">
        <f>SUM(P15:P24)</f>
        <v>0</v>
      </c>
      <c r="Q25" s="238">
        <f>SUM(Q15:Q24)</f>
        <v>0</v>
      </c>
      <c r="R25" s="239">
        <f>SUM(R15:R24)</f>
        <v>0</v>
      </c>
      <c r="S25" s="147"/>
    </row>
    <row r="26" ht="16.75" hidden="1" spans="2:19">
      <c r="B26" s="147"/>
      <c r="C26" s="147"/>
      <c r="D26" s="147"/>
      <c r="E26" s="147"/>
      <c r="F26" s="146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</row>
    <row r="27" ht="16" hidden="1" spans="2:19">
      <c r="B27" s="147"/>
      <c r="C27" s="147"/>
      <c r="D27" s="147"/>
      <c r="E27" s="147"/>
      <c r="F27" s="146"/>
      <c r="G27" s="147"/>
      <c r="H27" s="147"/>
      <c r="I27" s="217"/>
      <c r="J27" s="147"/>
      <c r="K27" s="147"/>
      <c r="L27" s="147"/>
      <c r="M27" s="147"/>
      <c r="N27" s="147"/>
      <c r="O27" s="189"/>
      <c r="P27" s="189" t="s">
        <v>85</v>
      </c>
      <c r="Q27" s="147"/>
      <c r="R27" s="147"/>
      <c r="S27" s="147"/>
    </row>
    <row r="28" ht="16" hidden="1" spans="2:19">
      <c r="B28" s="147"/>
      <c r="C28" s="147"/>
      <c r="D28" s="147"/>
      <c r="E28" s="147"/>
      <c r="F28" s="146"/>
      <c r="G28" s="147"/>
      <c r="H28" s="147"/>
      <c r="I28" s="147"/>
      <c r="J28" s="147"/>
      <c r="K28" s="147"/>
      <c r="L28" s="147"/>
      <c r="M28" s="147"/>
      <c r="N28" s="147"/>
      <c r="O28" s="218"/>
      <c r="P28" s="218" t="s">
        <v>86</v>
      </c>
      <c r="Q28" s="147"/>
      <c r="R28" s="147"/>
      <c r="S28" s="147"/>
    </row>
    <row r="29" ht="16" hidden="1" spans="2:19">
      <c r="B29" s="147"/>
      <c r="C29" s="147"/>
      <c r="D29" s="147"/>
      <c r="E29" s="147"/>
      <c r="F29" s="146"/>
      <c r="G29" s="147"/>
      <c r="H29" s="147"/>
      <c r="I29" s="217"/>
      <c r="J29" s="147"/>
      <c r="K29" s="147"/>
      <c r="L29" s="147"/>
      <c r="M29" s="147"/>
      <c r="N29" s="147"/>
      <c r="O29" s="218"/>
      <c r="P29" s="218"/>
      <c r="Q29" s="147"/>
      <c r="R29" s="147"/>
      <c r="S29" s="147"/>
    </row>
    <row r="30" ht="16" hidden="1" spans="2:19">
      <c r="B30" s="147"/>
      <c r="C30" s="147"/>
      <c r="D30" s="147"/>
      <c r="E30" s="147"/>
      <c r="F30" s="146"/>
      <c r="G30" s="147"/>
      <c r="H30" s="147"/>
      <c r="I30" s="147"/>
      <c r="J30" s="147"/>
      <c r="K30" s="147"/>
      <c r="L30" s="147"/>
      <c r="M30" s="147"/>
      <c r="N30" s="147"/>
      <c r="O30" s="218"/>
      <c r="P30" s="218"/>
      <c r="Q30" s="147"/>
      <c r="R30" s="147"/>
      <c r="S30" s="147"/>
    </row>
    <row r="31" ht="16" hidden="1" spans="2:19">
      <c r="B31" s="147"/>
      <c r="C31" s="147"/>
      <c r="D31" s="147"/>
      <c r="E31" s="147"/>
      <c r="F31" s="146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</row>
    <row r="32" ht="16" hidden="1" spans="2:19">
      <c r="B32" s="147"/>
      <c r="C32" s="147"/>
      <c r="D32" s="147"/>
      <c r="E32" s="147"/>
      <c r="F32" s="146"/>
      <c r="G32" s="147"/>
      <c r="H32" s="147"/>
      <c r="I32" s="147"/>
      <c r="J32" s="147"/>
      <c r="K32" s="147"/>
      <c r="L32" s="147"/>
      <c r="M32" s="147"/>
      <c r="N32" s="147"/>
      <c r="O32" s="219"/>
      <c r="P32" s="219" t="s">
        <v>87</v>
      </c>
      <c r="Q32" s="147"/>
      <c r="R32" s="147"/>
      <c r="S32" s="147"/>
    </row>
    <row r="33" ht="16" hidden="1" spans="2:19">
      <c r="B33" s="147"/>
      <c r="C33" s="147"/>
      <c r="D33" s="147"/>
      <c r="E33" s="147"/>
      <c r="F33" s="146"/>
      <c r="G33" s="147"/>
      <c r="H33" s="147"/>
      <c r="I33" s="147"/>
      <c r="J33" s="147"/>
      <c r="K33" s="147"/>
      <c r="L33" s="147"/>
      <c r="M33" s="147"/>
      <c r="N33" s="147"/>
      <c r="O33" s="189"/>
      <c r="P33" s="494" t="s">
        <v>88</v>
      </c>
      <c r="Q33" s="147"/>
      <c r="R33" s="147"/>
      <c r="S33" s="147"/>
    </row>
    <row r="34" ht="16" spans="2:19">
      <c r="B34" s="143" t="s">
        <v>50</v>
      </c>
      <c r="C34" s="144"/>
      <c r="D34" s="144"/>
      <c r="E34" s="145"/>
      <c r="F34" s="146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</row>
    <row r="35" ht="16" spans="2:19">
      <c r="B35" s="148" t="s">
        <v>51</v>
      </c>
      <c r="C35" s="149"/>
      <c r="D35" s="149"/>
      <c r="E35" s="150"/>
      <c r="F35" s="146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</row>
    <row r="36" ht="16.5" spans="2:19">
      <c r="B36" s="147"/>
      <c r="C36" s="147"/>
      <c r="D36" s="147"/>
      <c r="E36" s="147"/>
      <c r="F36" s="146"/>
      <c r="G36" s="147"/>
      <c r="H36" s="151" t="s">
        <v>52</v>
      </c>
      <c r="I36" s="151"/>
      <c r="J36" s="151"/>
      <c r="K36" s="151"/>
      <c r="L36" s="151"/>
      <c r="M36" s="151"/>
      <c r="N36" s="147"/>
      <c r="O36" s="147"/>
      <c r="P36" s="147"/>
      <c r="Q36" s="147"/>
      <c r="R36" s="147"/>
      <c r="S36" s="147"/>
    </row>
    <row r="37" ht="16.5" spans="2:19">
      <c r="B37" s="147"/>
      <c r="C37" s="147"/>
      <c r="D37" s="147"/>
      <c r="E37" s="147"/>
      <c r="F37" s="146"/>
      <c r="G37" s="147"/>
      <c r="H37" s="151" t="s">
        <v>53</v>
      </c>
      <c r="I37" s="151"/>
      <c r="J37" s="151"/>
      <c r="K37" s="151"/>
      <c r="L37" s="151"/>
      <c r="M37" s="151"/>
      <c r="N37" s="147"/>
      <c r="O37" s="147"/>
      <c r="P37" s="147"/>
      <c r="Q37" s="147"/>
      <c r="R37" s="147"/>
      <c r="S37" s="147"/>
    </row>
    <row r="38" ht="16.5" spans="2:19">
      <c r="B38" s="147"/>
      <c r="C38" s="147"/>
      <c r="D38" s="147"/>
      <c r="E38" s="147"/>
      <c r="F38" s="146"/>
      <c r="G38" s="147"/>
      <c r="H38" s="151" t="s">
        <v>89</v>
      </c>
      <c r="I38" s="151"/>
      <c r="J38" s="151"/>
      <c r="K38" s="151"/>
      <c r="L38" s="151"/>
      <c r="M38" s="151"/>
      <c r="N38" s="147"/>
      <c r="O38" s="147"/>
      <c r="P38" s="147"/>
      <c r="Q38" s="147"/>
      <c r="R38" s="147"/>
      <c r="S38" s="147"/>
    </row>
    <row r="39" ht="16.5" spans="2:19">
      <c r="B39" s="152" t="s">
        <v>55</v>
      </c>
      <c r="C39" s="152"/>
      <c r="D39" s="153" t="s">
        <v>4</v>
      </c>
      <c r="E39" s="147" t="s">
        <v>56</v>
      </c>
      <c r="F39" s="146"/>
      <c r="G39" s="147"/>
      <c r="H39" s="151"/>
      <c r="I39" s="151"/>
      <c r="J39" s="151"/>
      <c r="K39" s="151"/>
      <c r="L39" s="151"/>
      <c r="M39" s="151"/>
      <c r="N39" s="152"/>
      <c r="O39" s="152"/>
      <c r="P39" s="147"/>
      <c r="Q39" s="147"/>
      <c r="R39" s="147"/>
      <c r="S39" s="147"/>
    </row>
    <row r="40" ht="16.5" spans="2:19">
      <c r="B40" s="152" t="s">
        <v>57</v>
      </c>
      <c r="C40" s="152"/>
      <c r="D40" s="153" t="s">
        <v>4</v>
      </c>
      <c r="E40" s="147" t="s">
        <v>58</v>
      </c>
      <c r="F40" s="146"/>
      <c r="G40" s="147"/>
      <c r="H40" s="151"/>
      <c r="I40" s="151"/>
      <c r="J40" s="151"/>
      <c r="K40" s="151"/>
      <c r="L40" s="151"/>
      <c r="M40" s="151"/>
      <c r="N40" s="152"/>
      <c r="O40" s="152"/>
      <c r="P40" s="147"/>
      <c r="Q40" s="147"/>
      <c r="R40" s="147"/>
      <c r="S40" s="147"/>
    </row>
    <row r="41" ht="16.5" spans="2:19">
      <c r="B41" s="152" t="s">
        <v>59</v>
      </c>
      <c r="C41" s="152"/>
      <c r="D41" s="153" t="s">
        <v>4</v>
      </c>
      <c r="E41" s="188" t="s">
        <v>90</v>
      </c>
      <c r="F41" s="146"/>
      <c r="G41" s="147"/>
      <c r="H41" s="151"/>
      <c r="I41" s="151"/>
      <c r="J41" s="151"/>
      <c r="K41" s="151"/>
      <c r="L41" s="151"/>
      <c r="M41" s="147"/>
      <c r="N41" s="147"/>
      <c r="O41" s="147"/>
      <c r="P41" s="152"/>
      <c r="Q41" s="152"/>
      <c r="R41" s="147"/>
      <c r="S41" s="147"/>
    </row>
    <row r="42" ht="16" spans="2:19">
      <c r="B42" s="152" t="s">
        <v>61</v>
      </c>
      <c r="C42" s="152"/>
      <c r="D42" s="153" t="s">
        <v>4</v>
      </c>
      <c r="E42" s="147" t="s">
        <v>62</v>
      </c>
      <c r="F42" s="146"/>
      <c r="G42" s="147"/>
      <c r="H42" s="147"/>
      <c r="I42" s="147"/>
      <c r="J42" s="147"/>
      <c r="K42" s="147"/>
      <c r="L42" s="147"/>
      <c r="M42" s="147"/>
      <c r="N42" s="147" t="s">
        <v>2</v>
      </c>
      <c r="O42" s="147"/>
      <c r="P42" s="147"/>
      <c r="Q42" s="147"/>
      <c r="R42" s="147"/>
      <c r="S42" s="147"/>
    </row>
    <row r="43" ht="16.75" spans="2:19">
      <c r="B43" s="152"/>
      <c r="C43" s="152"/>
      <c r="D43" s="152"/>
      <c r="E43" s="147"/>
      <c r="F43" s="146"/>
      <c r="G43" s="147"/>
      <c r="H43" s="147"/>
      <c r="I43" s="147"/>
      <c r="J43" s="147"/>
      <c r="K43" s="147"/>
      <c r="L43" s="147"/>
      <c r="M43" s="147"/>
      <c r="N43" s="147"/>
      <c r="O43" s="147"/>
      <c r="P43" s="146"/>
      <c r="Q43" s="146"/>
      <c r="R43" s="147"/>
      <c r="S43" s="147"/>
    </row>
    <row r="44" ht="24.75" customHeight="1" spans="2:19">
      <c r="B44" s="154" t="s">
        <v>64</v>
      </c>
      <c r="C44" s="155" t="s">
        <v>65</v>
      </c>
      <c r="D44" s="156"/>
      <c r="E44" s="157"/>
      <c r="F44" s="158" t="s">
        <v>66</v>
      </c>
      <c r="G44" s="159" t="s">
        <v>67</v>
      </c>
      <c r="H44" s="160"/>
      <c r="I44" s="191" t="s">
        <v>68</v>
      </c>
      <c r="J44" s="191" t="s">
        <v>69</v>
      </c>
      <c r="K44" s="191" t="s">
        <v>70</v>
      </c>
      <c r="L44" s="191" t="s">
        <v>71</v>
      </c>
      <c r="M44" s="192" t="s">
        <v>72</v>
      </c>
      <c r="N44" s="193"/>
      <c r="O44" s="192" t="s">
        <v>73</v>
      </c>
      <c r="P44" s="194"/>
      <c r="Q44" s="194"/>
      <c r="R44" s="229" t="s">
        <v>74</v>
      </c>
      <c r="S44" s="147"/>
    </row>
    <row r="45" ht="15" customHeight="1" spans="2:19">
      <c r="B45" s="161"/>
      <c r="C45" s="162"/>
      <c r="D45" s="147"/>
      <c r="E45" s="163"/>
      <c r="F45" s="164"/>
      <c r="G45" s="165" t="s">
        <v>75</v>
      </c>
      <c r="H45" s="165" t="s">
        <v>76</v>
      </c>
      <c r="I45" s="195"/>
      <c r="J45" s="165"/>
      <c r="K45" s="165"/>
      <c r="L45" s="196"/>
      <c r="M45" s="165" t="s">
        <v>17</v>
      </c>
      <c r="N45" s="197" t="s">
        <v>16</v>
      </c>
      <c r="O45" s="197" t="s">
        <v>17</v>
      </c>
      <c r="P45" s="198" t="s">
        <v>16</v>
      </c>
      <c r="Q45" s="230"/>
      <c r="R45" s="231"/>
      <c r="S45" s="147"/>
    </row>
    <row r="46" ht="16" spans="2:19">
      <c r="B46" s="166"/>
      <c r="C46" s="167"/>
      <c r="D46" s="168"/>
      <c r="E46" s="169"/>
      <c r="F46" s="170"/>
      <c r="G46" s="171"/>
      <c r="H46" s="171"/>
      <c r="I46" s="199"/>
      <c r="J46" s="171"/>
      <c r="K46" s="171"/>
      <c r="L46" s="200"/>
      <c r="M46" s="199"/>
      <c r="N46" s="171"/>
      <c r="O46" s="171"/>
      <c r="P46" s="201" t="s">
        <v>77</v>
      </c>
      <c r="Q46" s="232" t="s">
        <v>19</v>
      </c>
      <c r="R46" s="231"/>
      <c r="S46" s="147"/>
    </row>
    <row r="47" ht="16" spans="2:19">
      <c r="B47" s="172">
        <v>1</v>
      </c>
      <c r="C47" s="173">
        <v>2</v>
      </c>
      <c r="D47" s="174"/>
      <c r="E47" s="175"/>
      <c r="F47" s="175">
        <v>3</v>
      </c>
      <c r="G47" s="176">
        <v>4</v>
      </c>
      <c r="H47" s="176">
        <v>5</v>
      </c>
      <c r="I47" s="220">
        <v>6</v>
      </c>
      <c r="J47" s="176">
        <v>7</v>
      </c>
      <c r="K47" s="176">
        <v>8</v>
      </c>
      <c r="L47" s="176">
        <v>9</v>
      </c>
      <c r="M47" s="176">
        <v>10</v>
      </c>
      <c r="N47" s="176">
        <v>11</v>
      </c>
      <c r="O47" s="176">
        <v>12</v>
      </c>
      <c r="P47" s="176">
        <v>13</v>
      </c>
      <c r="Q47" s="173">
        <v>14</v>
      </c>
      <c r="R47" s="240">
        <v>15</v>
      </c>
      <c r="S47" s="147"/>
    </row>
    <row r="48" ht="16" spans="2:19">
      <c r="B48" s="177">
        <v>1</v>
      </c>
      <c r="C48" s="147" t="s">
        <v>78</v>
      </c>
      <c r="D48" s="147"/>
      <c r="E48" s="163"/>
      <c r="F48" s="178"/>
      <c r="G48" s="179" t="s">
        <v>79</v>
      </c>
      <c r="H48" s="179" t="s">
        <v>80</v>
      </c>
      <c r="I48" s="221">
        <v>1106000</v>
      </c>
      <c r="J48" s="203" t="s">
        <v>81</v>
      </c>
      <c r="K48" s="204" t="s">
        <v>81</v>
      </c>
      <c r="L48" s="205">
        <f>I48/I53*100</f>
        <v>11.8542336548767</v>
      </c>
      <c r="M48" s="206">
        <f>P48/I48*100</f>
        <v>0</v>
      </c>
      <c r="N48" s="207">
        <f>P48/I48</f>
        <v>0</v>
      </c>
      <c r="O48" s="207">
        <f>L48*M48/100</f>
        <v>0</v>
      </c>
      <c r="P48" s="221">
        <v>0</v>
      </c>
      <c r="Q48" s="234">
        <f>L48*M48/100</f>
        <v>0</v>
      </c>
      <c r="R48" s="235">
        <f>I48-P48</f>
        <v>1106000</v>
      </c>
      <c r="S48" s="147"/>
    </row>
    <row r="49" ht="16.75" spans="2:19">
      <c r="B49" s="177">
        <v>2</v>
      </c>
      <c r="C49" s="147" t="s">
        <v>91</v>
      </c>
      <c r="D49" s="147"/>
      <c r="E49" s="163"/>
      <c r="F49" s="178"/>
      <c r="G49" s="180"/>
      <c r="H49" s="180"/>
      <c r="I49" s="202">
        <v>890000</v>
      </c>
      <c r="J49" s="203"/>
      <c r="K49" s="208"/>
      <c r="L49" s="205">
        <f>I49/I53*100</f>
        <v>9.53912111468382</v>
      </c>
      <c r="M49" s="206">
        <f t="shared" ref="M49:M52" si="0">P49/I49*100</f>
        <v>0</v>
      </c>
      <c r="N49" s="207">
        <f t="shared" ref="N49:N52" si="1">P49/I49</f>
        <v>0</v>
      </c>
      <c r="O49" s="207">
        <f t="shared" ref="O49:O52" si="2">L49*M49/100</f>
        <v>0</v>
      </c>
      <c r="P49" s="202">
        <v>0</v>
      </c>
      <c r="Q49" s="234">
        <f t="shared" ref="Q49:Q52" si="3">L49*M49/100</f>
        <v>0</v>
      </c>
      <c r="R49" s="235">
        <f>I49-P49</f>
        <v>890000</v>
      </c>
      <c r="S49" s="147"/>
    </row>
    <row r="50" ht="16.75" spans="2:19">
      <c r="B50" s="177">
        <v>3</v>
      </c>
      <c r="C50" s="147" t="s">
        <v>92</v>
      </c>
      <c r="D50" s="147"/>
      <c r="E50" s="163"/>
      <c r="F50" s="178"/>
      <c r="G50" s="180"/>
      <c r="H50" s="180"/>
      <c r="I50" s="222">
        <v>1634000</v>
      </c>
      <c r="J50" s="203"/>
      <c r="K50" s="208"/>
      <c r="L50" s="205">
        <f>I50/I53*100</f>
        <v>17.513397642015</v>
      </c>
      <c r="M50" s="206">
        <f t="shared" si="0"/>
        <v>0</v>
      </c>
      <c r="N50" s="207">
        <f t="shared" si="1"/>
        <v>0</v>
      </c>
      <c r="O50" s="207">
        <f t="shared" si="2"/>
        <v>0</v>
      </c>
      <c r="P50" s="222">
        <v>0</v>
      </c>
      <c r="Q50" s="234">
        <f t="shared" si="3"/>
        <v>0</v>
      </c>
      <c r="R50" s="235">
        <f t="shared" ref="R50:R52" si="4">I50-P50</f>
        <v>1634000</v>
      </c>
      <c r="S50" s="147"/>
    </row>
    <row r="51" ht="16.75" spans="2:19">
      <c r="B51" s="177">
        <v>4</v>
      </c>
      <c r="C51" s="147" t="s">
        <v>93</v>
      </c>
      <c r="D51" s="147"/>
      <c r="E51" s="163"/>
      <c r="F51" s="178"/>
      <c r="G51" s="180"/>
      <c r="H51" s="180"/>
      <c r="I51" s="223">
        <v>5700000</v>
      </c>
      <c r="J51" s="203"/>
      <c r="K51" s="208"/>
      <c r="L51" s="205">
        <f>I51/I53*100</f>
        <v>61.0932475884244</v>
      </c>
      <c r="M51" s="206">
        <f t="shared" si="0"/>
        <v>0</v>
      </c>
      <c r="N51" s="207">
        <f t="shared" si="1"/>
        <v>0</v>
      </c>
      <c r="O51" s="207">
        <f t="shared" si="2"/>
        <v>0</v>
      </c>
      <c r="P51" s="224">
        <v>0</v>
      </c>
      <c r="Q51" s="234">
        <f t="shared" si="3"/>
        <v>0</v>
      </c>
      <c r="R51" s="235">
        <f t="shared" si="4"/>
        <v>5700000</v>
      </c>
      <c r="S51" s="147"/>
    </row>
    <row r="52" ht="16" spans="2:19">
      <c r="B52" s="177"/>
      <c r="C52" s="147"/>
      <c r="D52" s="189"/>
      <c r="E52" s="190"/>
      <c r="F52" s="178"/>
      <c r="G52" s="180"/>
      <c r="H52" s="180"/>
      <c r="I52" s="223"/>
      <c r="J52" s="203"/>
      <c r="K52" s="208"/>
      <c r="L52" s="205"/>
      <c r="M52" s="206"/>
      <c r="N52" s="207"/>
      <c r="O52" s="207"/>
      <c r="P52" s="217"/>
      <c r="Q52" s="234"/>
      <c r="R52" s="235"/>
      <c r="S52" s="147"/>
    </row>
    <row r="53" ht="21.75" spans="2:19">
      <c r="B53" s="185" t="s">
        <v>83</v>
      </c>
      <c r="C53" s="186"/>
      <c r="D53" s="186"/>
      <c r="E53" s="186"/>
      <c r="F53" s="186"/>
      <c r="G53" s="186"/>
      <c r="H53" s="187"/>
      <c r="I53" s="211">
        <f>SUM(I48:I52)</f>
        <v>9330000</v>
      </c>
      <c r="J53" s="212" t="s">
        <v>84</v>
      </c>
      <c r="K53" s="213"/>
      <c r="L53" s="214">
        <f>SUM(L48:L52)</f>
        <v>100</v>
      </c>
      <c r="M53" s="225"/>
      <c r="N53" s="215">
        <f>SUM(N48:N52)</f>
        <v>0</v>
      </c>
      <c r="O53" s="215">
        <f>SUM(O48:O52)</f>
        <v>0</v>
      </c>
      <c r="P53" s="226">
        <f>SUM(P48:P52)</f>
        <v>0</v>
      </c>
      <c r="Q53" s="238">
        <f>SUM(Q48:Q52)</f>
        <v>0</v>
      </c>
      <c r="R53" s="239">
        <f>SUM(R48:R52)</f>
        <v>9330000</v>
      </c>
      <c r="S53" s="147"/>
    </row>
    <row r="54" ht="16.75" spans="2:19">
      <c r="B54" s="147"/>
      <c r="C54" s="147"/>
      <c r="D54" s="147"/>
      <c r="E54" s="147"/>
      <c r="F54" s="146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</row>
    <row r="55" ht="16" spans="2:19">
      <c r="B55" s="147"/>
      <c r="C55" s="147"/>
      <c r="D55" s="147"/>
      <c r="E55" s="147"/>
      <c r="F55" s="146"/>
      <c r="G55" s="147"/>
      <c r="H55" s="147"/>
      <c r="I55" s="217"/>
      <c r="J55" s="147"/>
      <c r="K55" s="147"/>
      <c r="L55" s="147"/>
      <c r="M55" s="147"/>
      <c r="N55" s="147"/>
      <c r="O55" s="189"/>
      <c r="P55" s="189" t="s">
        <v>94</v>
      </c>
      <c r="Q55" s="147"/>
      <c r="R55" s="147"/>
      <c r="S55" s="147"/>
    </row>
    <row r="56" ht="16" spans="2:19">
      <c r="B56" s="147"/>
      <c r="C56" s="147"/>
      <c r="D56" s="147"/>
      <c r="E56" s="147"/>
      <c r="F56" s="146"/>
      <c r="G56" s="147"/>
      <c r="H56" s="147"/>
      <c r="I56" s="147"/>
      <c r="J56" s="147"/>
      <c r="K56" s="147"/>
      <c r="L56" s="147"/>
      <c r="M56" s="147"/>
      <c r="N56" s="147"/>
      <c r="O56" s="218"/>
      <c r="P56" s="218" t="str">
        <f>P91</f>
        <v>P P T K,</v>
      </c>
      <c r="Q56" s="147"/>
      <c r="R56" s="147"/>
      <c r="S56" s="147"/>
    </row>
    <row r="57" ht="16" spans="2:19">
      <c r="B57" s="147"/>
      <c r="C57" s="147"/>
      <c r="D57" s="147"/>
      <c r="E57" s="147"/>
      <c r="F57" s="146"/>
      <c r="G57" s="147"/>
      <c r="H57" s="147"/>
      <c r="I57" s="227"/>
      <c r="J57" s="147"/>
      <c r="K57" s="147"/>
      <c r="L57" s="147"/>
      <c r="M57" s="147"/>
      <c r="N57" s="147"/>
      <c r="O57" s="218"/>
      <c r="P57" s="218"/>
      <c r="Q57" s="147"/>
      <c r="R57" s="147"/>
      <c r="S57" s="147"/>
    </row>
    <row r="58" ht="16" spans="2:19">
      <c r="B58" s="147"/>
      <c r="C58" s="147"/>
      <c r="D58" s="147"/>
      <c r="E58" s="147"/>
      <c r="F58" s="146"/>
      <c r="G58" s="147"/>
      <c r="H58" s="147"/>
      <c r="I58" s="147"/>
      <c r="J58" s="147"/>
      <c r="K58" s="147"/>
      <c r="L58" s="147"/>
      <c r="M58" s="147"/>
      <c r="N58" s="147"/>
      <c r="O58" s="218"/>
      <c r="P58" s="218"/>
      <c r="Q58" s="147"/>
      <c r="R58" s="147"/>
      <c r="S58" s="147"/>
    </row>
    <row r="59" ht="16" spans="2:19">
      <c r="B59" s="147"/>
      <c r="C59" s="147"/>
      <c r="D59" s="147"/>
      <c r="E59" s="147"/>
      <c r="F59" s="146"/>
      <c r="G59" s="147"/>
      <c r="H59" s="147"/>
      <c r="I59" s="228"/>
      <c r="J59" s="147"/>
      <c r="K59" s="147"/>
      <c r="L59" s="147"/>
      <c r="M59" s="147"/>
      <c r="N59" s="147"/>
      <c r="O59" s="147"/>
      <c r="P59" s="147"/>
      <c r="Q59" s="147"/>
      <c r="R59" s="147"/>
      <c r="S59" s="147"/>
    </row>
    <row r="60" ht="16" spans="2:19">
      <c r="B60" s="147"/>
      <c r="C60" s="147"/>
      <c r="D60" s="147"/>
      <c r="E60" s="147"/>
      <c r="F60" s="146"/>
      <c r="G60" s="147"/>
      <c r="H60" s="147"/>
      <c r="I60" s="147"/>
      <c r="J60" s="147"/>
      <c r="K60" s="147"/>
      <c r="L60" s="147"/>
      <c r="M60" s="147"/>
      <c r="N60" s="147"/>
      <c r="O60" s="219"/>
      <c r="P60" s="219" t="str">
        <f>P95</f>
        <v>ARMAN,S.Sos</v>
      </c>
      <c r="Q60" s="147"/>
      <c r="R60" s="147"/>
      <c r="S60" s="147"/>
    </row>
    <row r="61" ht="16" spans="2:19">
      <c r="B61" s="147"/>
      <c r="C61" s="147"/>
      <c r="D61" s="147"/>
      <c r="E61" s="147"/>
      <c r="F61" s="146"/>
      <c r="G61" s="147"/>
      <c r="H61" s="147"/>
      <c r="I61" s="147"/>
      <c r="J61" s="147"/>
      <c r="K61" s="147"/>
      <c r="L61" s="147"/>
      <c r="M61" s="147"/>
      <c r="N61" s="147"/>
      <c r="O61" s="189"/>
      <c r="P61" s="494" t="str">
        <f>P96</f>
        <v>Nip. 197505242005021003</v>
      </c>
      <c r="Q61" s="147"/>
      <c r="R61" s="147"/>
      <c r="S61" s="147"/>
    </row>
    <row r="62" ht="16" spans="2:19">
      <c r="B62" s="143" t="s">
        <v>50</v>
      </c>
      <c r="C62" s="144"/>
      <c r="D62" s="144"/>
      <c r="E62" s="145"/>
      <c r="F62" s="146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</row>
    <row r="63" ht="16" spans="2:19">
      <c r="B63" s="148" t="s">
        <v>51</v>
      </c>
      <c r="C63" s="149"/>
      <c r="D63" s="149"/>
      <c r="E63" s="150"/>
      <c r="F63" s="146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</row>
    <row r="64" ht="16.5" spans="2:19">
      <c r="B64" s="147"/>
      <c r="C64" s="147"/>
      <c r="D64" s="147"/>
      <c r="E64" s="147"/>
      <c r="F64" s="146"/>
      <c r="G64" s="147"/>
      <c r="H64" s="151" t="s">
        <v>52</v>
      </c>
      <c r="I64" s="151"/>
      <c r="J64" s="151"/>
      <c r="K64" s="151"/>
      <c r="L64" s="151"/>
      <c r="M64" s="151"/>
      <c r="N64" s="147"/>
      <c r="O64" s="147"/>
      <c r="P64" s="147"/>
      <c r="Q64" s="147"/>
      <c r="R64" s="147"/>
      <c r="S64" s="147"/>
    </row>
    <row r="65" ht="16.5" spans="2:19">
      <c r="B65" s="147"/>
      <c r="C65" s="147"/>
      <c r="D65" s="147"/>
      <c r="E65" s="147"/>
      <c r="F65" s="146"/>
      <c r="G65" s="147"/>
      <c r="H65" s="151" t="s">
        <v>53</v>
      </c>
      <c r="I65" s="151"/>
      <c r="J65" s="151"/>
      <c r="K65" s="151"/>
      <c r="L65" s="151"/>
      <c r="M65" s="151"/>
      <c r="N65" s="147"/>
      <c r="O65" s="147"/>
      <c r="P65" s="147"/>
      <c r="Q65" s="147"/>
      <c r="R65" s="147"/>
      <c r="S65" s="147"/>
    </row>
    <row r="66" ht="16.5" spans="2:19">
      <c r="B66" s="147"/>
      <c r="C66" s="147"/>
      <c r="D66" s="147"/>
      <c r="E66" s="147"/>
      <c r="F66" s="146"/>
      <c r="G66" s="147"/>
      <c r="H66" s="151" t="str">
        <f>H38</f>
        <v>TAHUN ANGGARAN 2026</v>
      </c>
      <c r="I66" s="151"/>
      <c r="J66" s="151"/>
      <c r="K66" s="151"/>
      <c r="L66" s="151"/>
      <c r="M66" s="151"/>
      <c r="N66" s="147"/>
      <c r="O66" s="147"/>
      <c r="P66" s="147"/>
      <c r="Q66" s="147"/>
      <c r="R66" s="147"/>
      <c r="S66" s="147"/>
    </row>
    <row r="67" ht="16.5" spans="2:19">
      <c r="B67" s="152" t="s">
        <v>55</v>
      </c>
      <c r="C67" s="152"/>
      <c r="D67" s="153" t="s">
        <v>4</v>
      </c>
      <c r="E67" s="147" t="s">
        <v>56</v>
      </c>
      <c r="F67" s="146"/>
      <c r="G67" s="147"/>
      <c r="H67" s="151"/>
      <c r="I67" s="151"/>
      <c r="J67" s="151"/>
      <c r="K67" s="151"/>
      <c r="L67" s="151"/>
      <c r="M67" s="151"/>
      <c r="N67" s="152"/>
      <c r="O67" s="152"/>
      <c r="P67" s="147"/>
      <c r="Q67" s="147"/>
      <c r="R67" s="147"/>
      <c r="S67" s="147"/>
    </row>
    <row r="68" ht="17.25" spans="2:20">
      <c r="B68" s="152" t="s">
        <v>57</v>
      </c>
      <c r="C68" s="152"/>
      <c r="D68" s="153" t="s">
        <v>4</v>
      </c>
      <c r="E68" s="147" t="s">
        <v>22</v>
      </c>
      <c r="F68" s="146"/>
      <c r="G68" s="147"/>
      <c r="H68" s="151"/>
      <c r="I68" s="151"/>
      <c r="J68" s="151"/>
      <c r="K68" s="151"/>
      <c r="L68" s="151"/>
      <c r="M68" s="151"/>
      <c r="N68" s="152"/>
      <c r="O68" s="152"/>
      <c r="P68" s="147"/>
      <c r="Q68" s="147"/>
      <c r="R68" s="147"/>
      <c r="S68" s="147"/>
      <c r="T68" s="257" t="s">
        <v>95</v>
      </c>
    </row>
    <row r="69" ht="17.25" spans="2:19">
      <c r="B69" s="152" t="s">
        <v>59</v>
      </c>
      <c r="C69" s="152"/>
      <c r="D69" s="153" t="s">
        <v>4</v>
      </c>
      <c r="E69" s="188" t="s">
        <v>96</v>
      </c>
      <c r="F69" s="146"/>
      <c r="G69" s="147"/>
      <c r="H69" s="151"/>
      <c r="I69" s="151"/>
      <c r="J69" s="151"/>
      <c r="K69" s="151"/>
      <c r="L69" s="151"/>
      <c r="M69" s="147"/>
      <c r="N69" s="147"/>
      <c r="O69" s="147"/>
      <c r="P69" s="152"/>
      <c r="Q69" s="152"/>
      <c r="R69" s="147"/>
      <c r="S69" s="147"/>
    </row>
    <row r="70" ht="16.75" spans="2:23">
      <c r="B70" s="152" t="s">
        <v>61</v>
      </c>
      <c r="C70" s="152"/>
      <c r="D70" s="153" t="s">
        <v>4</v>
      </c>
      <c r="E70" s="147" t="s">
        <v>97</v>
      </c>
      <c r="F70" s="146"/>
      <c r="G70" s="147"/>
      <c r="H70" s="147"/>
      <c r="I70" s="147"/>
      <c r="J70" s="147"/>
      <c r="K70" s="147"/>
      <c r="L70" s="147"/>
      <c r="M70" s="147"/>
      <c r="N70" s="147" t="s">
        <v>2</v>
      </c>
      <c r="O70" s="147"/>
      <c r="P70" s="147"/>
      <c r="Q70" s="147"/>
      <c r="R70" s="147"/>
      <c r="S70" s="147"/>
      <c r="T70" s="258" t="s">
        <v>98</v>
      </c>
      <c r="U70" s="259" t="s">
        <v>99</v>
      </c>
      <c r="V70" s="254">
        <v>66615400</v>
      </c>
      <c r="W70" s="260">
        <f>P76+V70</f>
        <v>124463500</v>
      </c>
    </row>
    <row r="71" ht="16.75" spans="2:23">
      <c r="B71" s="152"/>
      <c r="C71" s="152"/>
      <c r="D71" s="152"/>
      <c r="E71" s="147"/>
      <c r="F71" s="146"/>
      <c r="G71" s="147"/>
      <c r="H71" s="147"/>
      <c r="I71" s="147"/>
      <c r="J71" s="147"/>
      <c r="K71" s="147"/>
      <c r="L71" s="147"/>
      <c r="M71" s="147"/>
      <c r="N71" s="147"/>
      <c r="O71" s="147"/>
      <c r="P71" s="146"/>
      <c r="Q71" s="146"/>
      <c r="R71" s="147"/>
      <c r="S71" s="147"/>
      <c r="T71" s="258"/>
      <c r="U71" t="s">
        <v>100</v>
      </c>
      <c r="V71" s="254">
        <v>7256846</v>
      </c>
      <c r="W71" s="260">
        <f>P77+V71</f>
        <v>13078700</v>
      </c>
    </row>
    <row r="72" ht="25.5" customHeight="1" spans="2:23">
      <c r="B72" s="154" t="s">
        <v>64</v>
      </c>
      <c r="C72" s="155" t="s">
        <v>65</v>
      </c>
      <c r="D72" s="156"/>
      <c r="E72" s="157"/>
      <c r="F72" s="158" t="s">
        <v>66</v>
      </c>
      <c r="G72" s="159" t="s">
        <v>67</v>
      </c>
      <c r="H72" s="160"/>
      <c r="I72" s="191" t="s">
        <v>68</v>
      </c>
      <c r="J72" s="191" t="s">
        <v>69</v>
      </c>
      <c r="K72" s="191" t="s">
        <v>70</v>
      </c>
      <c r="L72" s="191" t="s">
        <v>71</v>
      </c>
      <c r="M72" s="192" t="s">
        <v>72</v>
      </c>
      <c r="N72" s="193"/>
      <c r="O72" s="192" t="s">
        <v>73</v>
      </c>
      <c r="P72" s="194"/>
      <c r="Q72" s="194"/>
      <c r="R72" s="229" t="s">
        <v>74</v>
      </c>
      <c r="S72" s="147"/>
      <c r="T72" s="258"/>
      <c r="U72" t="s">
        <v>101</v>
      </c>
      <c r="V72" s="254">
        <v>5920000</v>
      </c>
      <c r="W72" s="260">
        <f>P78+V72</f>
        <v>11840000</v>
      </c>
    </row>
    <row r="73" ht="16.75" spans="2:23">
      <c r="B73" s="161"/>
      <c r="C73" s="162"/>
      <c r="D73" s="147"/>
      <c r="E73" s="163"/>
      <c r="F73" s="164"/>
      <c r="G73" s="165" t="s">
        <v>75</v>
      </c>
      <c r="H73" s="165" t="s">
        <v>76</v>
      </c>
      <c r="I73" s="195"/>
      <c r="J73" s="165"/>
      <c r="K73" s="165"/>
      <c r="L73" s="196"/>
      <c r="M73" s="165" t="s">
        <v>17</v>
      </c>
      <c r="N73" s="197" t="s">
        <v>16</v>
      </c>
      <c r="O73" s="197" t="s">
        <v>17</v>
      </c>
      <c r="P73" s="198" t="s">
        <v>16</v>
      </c>
      <c r="Q73" s="230"/>
      <c r="R73" s="231"/>
      <c r="S73" s="147"/>
      <c r="T73" s="258" t="s">
        <v>102</v>
      </c>
      <c r="U73" t="s">
        <v>103</v>
      </c>
      <c r="V73" s="254">
        <v>1820000</v>
      </c>
      <c r="W73" s="260">
        <f>V73+P79</f>
        <v>2745000</v>
      </c>
    </row>
    <row r="74" ht="16.75" spans="2:23">
      <c r="B74" s="166"/>
      <c r="C74" s="167"/>
      <c r="D74" s="168"/>
      <c r="E74" s="169"/>
      <c r="F74" s="170"/>
      <c r="G74" s="171"/>
      <c r="H74" s="171"/>
      <c r="I74" s="199"/>
      <c r="J74" s="171"/>
      <c r="K74" s="171"/>
      <c r="L74" s="200"/>
      <c r="M74" s="199"/>
      <c r="N74" s="171"/>
      <c r="O74" s="171"/>
      <c r="P74" s="201" t="s">
        <v>77</v>
      </c>
      <c r="Q74" s="232" t="s">
        <v>19</v>
      </c>
      <c r="R74" s="231"/>
      <c r="S74" s="147"/>
      <c r="T74" s="258"/>
      <c r="U74" t="s">
        <v>104</v>
      </c>
      <c r="V74" s="254">
        <v>4562460</v>
      </c>
      <c r="W74" s="260">
        <f>P80+V74</f>
        <v>7748940</v>
      </c>
    </row>
    <row r="75" ht="16.75" spans="2:23">
      <c r="B75" s="172">
        <v>1</v>
      </c>
      <c r="C75" s="173">
        <v>2</v>
      </c>
      <c r="D75" s="174"/>
      <c r="E75" s="175"/>
      <c r="F75" s="175">
        <v>3</v>
      </c>
      <c r="G75" s="176">
        <v>4</v>
      </c>
      <c r="H75" s="176">
        <v>5</v>
      </c>
      <c r="I75" s="220">
        <v>6</v>
      </c>
      <c r="J75" s="176">
        <v>7</v>
      </c>
      <c r="K75" s="176">
        <v>8</v>
      </c>
      <c r="L75" s="176">
        <v>9</v>
      </c>
      <c r="M75" s="176">
        <v>10</v>
      </c>
      <c r="N75" s="176">
        <v>11</v>
      </c>
      <c r="O75" s="176">
        <v>12</v>
      </c>
      <c r="P75" s="176">
        <v>13</v>
      </c>
      <c r="Q75" s="173">
        <v>14</v>
      </c>
      <c r="R75" s="240">
        <v>15</v>
      </c>
      <c r="S75" s="147"/>
      <c r="T75" s="258"/>
      <c r="U75" t="s">
        <v>105</v>
      </c>
      <c r="V75" s="254">
        <v>1194</v>
      </c>
      <c r="W75" s="260">
        <f>V75+P82</f>
        <v>1907</v>
      </c>
    </row>
    <row r="76" ht="16.75" spans="2:25">
      <c r="B76" s="177">
        <v>1</v>
      </c>
      <c r="C76" s="162" t="s">
        <v>106</v>
      </c>
      <c r="D76" s="147"/>
      <c r="E76" s="163"/>
      <c r="F76" s="178"/>
      <c r="G76" s="179" t="s">
        <v>79</v>
      </c>
      <c r="H76" s="179" t="s">
        <v>80</v>
      </c>
      <c r="I76" s="250">
        <v>890000000</v>
      </c>
      <c r="J76" s="203" t="s">
        <v>81</v>
      </c>
      <c r="K76" s="204" t="s">
        <v>81</v>
      </c>
      <c r="L76" s="205">
        <f>I76/I88*100</f>
        <v>61.8869540910058</v>
      </c>
      <c r="M76" s="206">
        <f>P76/I76*100</f>
        <v>6.49978651685393</v>
      </c>
      <c r="N76" s="207">
        <f>P76/I76</f>
        <v>0.0649978651685393</v>
      </c>
      <c r="O76" s="207">
        <f>L76*M76/100</f>
        <v>4.02251989769878</v>
      </c>
      <c r="P76" s="251">
        <v>57848100</v>
      </c>
      <c r="Q76" s="234">
        <f>L76*M76/100</f>
        <v>4.02251989769878</v>
      </c>
      <c r="R76" s="235">
        <f>I76-P76</f>
        <v>832151900</v>
      </c>
      <c r="S76" s="147"/>
      <c r="T76" s="258"/>
      <c r="U76" s="147"/>
      <c r="V76" s="147"/>
      <c r="W76" s="261">
        <v>81194300</v>
      </c>
      <c r="X76" s="260">
        <f>P76+W76</f>
        <v>139042400</v>
      </c>
      <c r="Y76" s="260">
        <v>475361550</v>
      </c>
    </row>
    <row r="77" ht="16" spans="2:25">
      <c r="B77" s="177">
        <v>2</v>
      </c>
      <c r="C77" s="162" t="s">
        <v>107</v>
      </c>
      <c r="D77" s="147"/>
      <c r="E77" s="163"/>
      <c r="F77" s="178"/>
      <c r="G77" s="180"/>
      <c r="H77" s="180"/>
      <c r="I77" s="222">
        <v>102000000</v>
      </c>
      <c r="J77" s="203"/>
      <c r="K77" s="208"/>
      <c r="L77" s="205">
        <f>I77/I88*100</f>
        <v>7.0926621542501</v>
      </c>
      <c r="M77" s="206">
        <f t="shared" ref="M77:M87" si="5">P77/I77*100</f>
        <v>5.7077</v>
      </c>
      <c r="N77" s="207">
        <f t="shared" ref="N77:N87" si="6">P77/I77</f>
        <v>0.057077</v>
      </c>
      <c r="O77" s="207">
        <f t="shared" ref="O77:O87" si="7">L77*M77/100</f>
        <v>0.404827877778133</v>
      </c>
      <c r="P77" s="251">
        <v>5821854</v>
      </c>
      <c r="Q77" s="234">
        <f t="shared" ref="Q77:Q87" si="8">L77*M77/100</f>
        <v>0.404827877778133</v>
      </c>
      <c r="R77" s="235">
        <f>I77-P77</f>
        <v>96178146</v>
      </c>
      <c r="S77" s="147"/>
      <c r="T77" s="262">
        <f>P77+6755538</f>
        <v>12577392</v>
      </c>
      <c r="U77" s="147"/>
      <c r="V77" s="147"/>
      <c r="W77" s="261">
        <v>9297892</v>
      </c>
      <c r="X77" s="260">
        <f t="shared" ref="X77:X87" si="9">P77+W77</f>
        <v>15119746</v>
      </c>
      <c r="Y77" s="260">
        <v>52065447</v>
      </c>
    </row>
    <row r="78" ht="16" spans="2:25">
      <c r="B78" s="177">
        <v>3</v>
      </c>
      <c r="C78" s="162" t="s">
        <v>108</v>
      </c>
      <c r="D78" s="147"/>
      <c r="E78" s="163"/>
      <c r="F78" s="178"/>
      <c r="G78" s="180"/>
      <c r="H78" s="180"/>
      <c r="I78" s="202">
        <v>90000000</v>
      </c>
      <c r="J78" s="203"/>
      <c r="K78" s="208"/>
      <c r="L78" s="205">
        <f>I78/I88*100</f>
        <v>6.25823131257362</v>
      </c>
      <c r="M78" s="206">
        <f t="shared" si="5"/>
        <v>6.57777777777778</v>
      </c>
      <c r="N78" s="207">
        <f t="shared" si="6"/>
        <v>0.0657777777777778</v>
      </c>
      <c r="O78" s="207">
        <f t="shared" si="7"/>
        <v>0.411652548560398</v>
      </c>
      <c r="P78" s="251">
        <v>5920000</v>
      </c>
      <c r="Q78" s="234">
        <f t="shared" si="8"/>
        <v>0.411652548560398</v>
      </c>
      <c r="R78" s="235">
        <f t="shared" ref="R78:R87" si="10">I78-P78</f>
        <v>84080000</v>
      </c>
      <c r="S78" s="147"/>
      <c r="T78" s="262">
        <f>P78+5920000</f>
        <v>11840000</v>
      </c>
      <c r="U78" s="147"/>
      <c r="V78" s="147"/>
      <c r="W78" s="261">
        <v>6900000</v>
      </c>
      <c r="X78" s="260">
        <f t="shared" si="9"/>
        <v>12820000</v>
      </c>
      <c r="Y78" s="260">
        <v>41440000</v>
      </c>
    </row>
    <row r="79" ht="16.75" spans="2:25">
      <c r="B79" s="177">
        <v>4</v>
      </c>
      <c r="C79" s="241" t="s">
        <v>109</v>
      </c>
      <c r="D79" s="189"/>
      <c r="E79" s="190"/>
      <c r="F79" s="178"/>
      <c r="G79" s="180"/>
      <c r="H79" s="180"/>
      <c r="I79" s="202">
        <v>22000000</v>
      </c>
      <c r="J79" s="203"/>
      <c r="K79" s="208"/>
      <c r="L79" s="205">
        <f>I79/I88*100</f>
        <v>1.52978987640689</v>
      </c>
      <c r="M79" s="206">
        <f t="shared" si="5"/>
        <v>4.20454545454545</v>
      </c>
      <c r="N79" s="207">
        <f t="shared" si="6"/>
        <v>0.0420454545454545</v>
      </c>
      <c r="O79" s="207">
        <f t="shared" si="7"/>
        <v>0.0643207107125622</v>
      </c>
      <c r="P79" s="251">
        <v>925000</v>
      </c>
      <c r="Q79" s="234">
        <f t="shared" si="8"/>
        <v>0.0643207107125622</v>
      </c>
      <c r="R79" s="235">
        <f t="shared" si="10"/>
        <v>21075000</v>
      </c>
      <c r="S79" s="147"/>
      <c r="T79" s="263">
        <f>P79+1105000</f>
        <v>2030000</v>
      </c>
      <c r="U79" s="189"/>
      <c r="V79" s="189"/>
      <c r="W79" s="261">
        <v>5560000</v>
      </c>
      <c r="X79" s="260">
        <f t="shared" si="9"/>
        <v>6485000</v>
      </c>
      <c r="Y79" s="260">
        <v>16480000</v>
      </c>
    </row>
    <row r="80" ht="16.75" spans="2:25">
      <c r="B80" s="177">
        <v>5</v>
      </c>
      <c r="C80" s="241" t="s">
        <v>110</v>
      </c>
      <c r="D80" s="189"/>
      <c r="E80" s="190"/>
      <c r="F80" s="178"/>
      <c r="G80" s="180"/>
      <c r="H80" s="180"/>
      <c r="I80" s="222">
        <v>60000000</v>
      </c>
      <c r="J80" s="203"/>
      <c r="K80" s="208"/>
      <c r="L80" s="205">
        <f>I80/I88*100</f>
        <v>4.17215420838241</v>
      </c>
      <c r="M80" s="206">
        <f t="shared" si="5"/>
        <v>5.3108</v>
      </c>
      <c r="N80" s="207">
        <f t="shared" si="6"/>
        <v>0.053108</v>
      </c>
      <c r="O80" s="207">
        <f t="shared" si="7"/>
        <v>0.221574765698773</v>
      </c>
      <c r="P80" s="252">
        <v>3186480</v>
      </c>
      <c r="Q80" s="234">
        <f t="shared" si="8"/>
        <v>0.221574765698773</v>
      </c>
      <c r="R80" s="235">
        <f t="shared" si="10"/>
        <v>56813520</v>
      </c>
      <c r="S80" s="147"/>
      <c r="T80" s="263">
        <f>P80+3693420</f>
        <v>6879900</v>
      </c>
      <c r="U80" s="189"/>
      <c r="V80" s="189"/>
      <c r="W80" s="261">
        <v>5721180</v>
      </c>
      <c r="X80" s="260">
        <f t="shared" si="9"/>
        <v>8907660</v>
      </c>
      <c r="Y80" s="260">
        <v>32806260</v>
      </c>
    </row>
    <row r="81" ht="16" spans="2:25">
      <c r="B81" s="177">
        <v>6</v>
      </c>
      <c r="C81" s="241" t="s">
        <v>111</v>
      </c>
      <c r="D81" s="189"/>
      <c r="E81" s="190"/>
      <c r="F81" s="178"/>
      <c r="G81" s="180"/>
      <c r="H81" s="180"/>
      <c r="I81" s="222">
        <v>10000000</v>
      </c>
      <c r="J81" s="203"/>
      <c r="K81" s="208"/>
      <c r="L81" s="205">
        <f>I81/I88*100</f>
        <v>0.695359034730402</v>
      </c>
      <c r="M81" s="206">
        <f t="shared" si="5"/>
        <v>0.78914</v>
      </c>
      <c r="N81" s="207">
        <f t="shared" si="6"/>
        <v>0.0078914</v>
      </c>
      <c r="O81" s="207">
        <f t="shared" si="7"/>
        <v>0.0054873562866715</v>
      </c>
      <c r="P81" s="251">
        <v>78914</v>
      </c>
      <c r="Q81" s="234">
        <f t="shared" si="8"/>
        <v>0.0054873562866715</v>
      </c>
      <c r="R81" s="235">
        <f t="shared" si="10"/>
        <v>9921086</v>
      </c>
      <c r="S81" s="147"/>
      <c r="T81" s="263">
        <f>P81+66791</f>
        <v>145705</v>
      </c>
      <c r="U81" s="189"/>
      <c r="V81" s="189"/>
      <c r="W81" s="260"/>
      <c r="X81" s="260">
        <f t="shared" si="9"/>
        <v>78914</v>
      </c>
      <c r="Y81" s="260"/>
    </row>
    <row r="82" ht="16" spans="2:25">
      <c r="B82" s="177">
        <v>7</v>
      </c>
      <c r="C82" s="241" t="s">
        <v>112</v>
      </c>
      <c r="D82" s="189"/>
      <c r="E82" s="190"/>
      <c r="F82" s="178"/>
      <c r="G82" s="180"/>
      <c r="H82" s="180"/>
      <c r="I82" s="202">
        <v>100000</v>
      </c>
      <c r="J82" s="203"/>
      <c r="K82" s="208"/>
      <c r="L82" s="205">
        <f>I82/I88*100</f>
        <v>0.00695359034730402</v>
      </c>
      <c r="M82" s="206">
        <f t="shared" si="5"/>
        <v>0.713</v>
      </c>
      <c r="N82" s="207">
        <f t="shared" si="6"/>
        <v>0.00713</v>
      </c>
      <c r="O82" s="207">
        <f t="shared" si="7"/>
        <v>4.95790991762777e-5</v>
      </c>
      <c r="P82" s="251">
        <v>713</v>
      </c>
      <c r="Q82" s="234">
        <f t="shared" si="8"/>
        <v>4.95790991762777e-5</v>
      </c>
      <c r="R82" s="235">
        <f t="shared" si="10"/>
        <v>99287</v>
      </c>
      <c r="S82" s="147"/>
      <c r="T82" s="263">
        <f>P82+798</f>
        <v>1511</v>
      </c>
      <c r="U82" s="189"/>
      <c r="V82" s="189"/>
      <c r="W82" s="261">
        <v>810</v>
      </c>
      <c r="X82" s="260">
        <f t="shared" si="9"/>
        <v>1523</v>
      </c>
      <c r="Y82" s="260">
        <v>5850</v>
      </c>
    </row>
    <row r="83" ht="16.75" spans="2:26">
      <c r="B83" s="242">
        <v>8</v>
      </c>
      <c r="C83" s="243" t="s">
        <v>113</v>
      </c>
      <c r="D83" s="244"/>
      <c r="E83" s="245"/>
      <c r="F83" s="178"/>
      <c r="G83" s="180"/>
      <c r="H83" s="180"/>
      <c r="I83" s="202">
        <v>67000000</v>
      </c>
      <c r="J83" s="203"/>
      <c r="K83" s="208"/>
      <c r="L83" s="205">
        <f>I83/I88*100</f>
        <v>4.6589055326937</v>
      </c>
      <c r="M83" s="206">
        <f t="shared" si="5"/>
        <v>4.20984776119403</v>
      </c>
      <c r="N83" s="207">
        <f t="shared" si="6"/>
        <v>0.0420984776119403</v>
      </c>
      <c r="O83" s="207">
        <f t="shared" si="7"/>
        <v>0.19613283026425</v>
      </c>
      <c r="P83" s="251">
        <v>2820598</v>
      </c>
      <c r="Q83" s="234">
        <f t="shared" si="8"/>
        <v>0.19613283026425</v>
      </c>
      <c r="R83" s="235">
        <f t="shared" si="10"/>
        <v>64179402</v>
      </c>
      <c r="S83" s="147"/>
      <c r="T83" s="264">
        <f>P83+3629776</f>
        <v>6450374</v>
      </c>
      <c r="U83" s="244"/>
      <c r="V83" s="244"/>
      <c r="W83" s="261">
        <v>6213322</v>
      </c>
      <c r="X83" s="260">
        <f t="shared" si="9"/>
        <v>9033920</v>
      </c>
      <c r="Y83" s="260">
        <v>25720675</v>
      </c>
      <c r="Z83" s="260">
        <v>2656623</v>
      </c>
    </row>
    <row r="84" ht="16.75" spans="2:25">
      <c r="B84" s="177">
        <v>9</v>
      </c>
      <c r="C84" s="243" t="s">
        <v>114</v>
      </c>
      <c r="D84" s="244"/>
      <c r="E84" s="245"/>
      <c r="F84" s="178"/>
      <c r="G84" s="180"/>
      <c r="H84" s="180"/>
      <c r="I84" s="222">
        <v>3000000</v>
      </c>
      <c r="J84" s="203"/>
      <c r="K84" s="208"/>
      <c r="L84" s="205">
        <f>I84/I88*100</f>
        <v>0.208607710419121</v>
      </c>
      <c r="M84" s="206">
        <f t="shared" si="5"/>
        <v>4.62783333333333</v>
      </c>
      <c r="N84" s="207">
        <f t="shared" si="6"/>
        <v>0.0462783333333333</v>
      </c>
      <c r="O84" s="207">
        <f t="shared" si="7"/>
        <v>0.00965401715867954</v>
      </c>
      <c r="P84" s="251">
        <v>138835</v>
      </c>
      <c r="Q84" s="234">
        <f t="shared" si="8"/>
        <v>0.00965401715867954</v>
      </c>
      <c r="R84" s="235">
        <f t="shared" si="10"/>
        <v>2861165</v>
      </c>
      <c r="S84" s="147"/>
      <c r="T84" s="264">
        <f>P84+145210</f>
        <v>284045</v>
      </c>
      <c r="U84" s="244"/>
      <c r="V84" s="244"/>
      <c r="W84" s="261">
        <v>186679</v>
      </c>
      <c r="X84" s="260">
        <f t="shared" si="9"/>
        <v>325514</v>
      </c>
      <c r="Y84" s="260">
        <v>972802</v>
      </c>
    </row>
    <row r="85" ht="16" spans="2:25">
      <c r="B85" s="242">
        <v>10</v>
      </c>
      <c r="C85" s="243" t="s">
        <v>115</v>
      </c>
      <c r="D85" s="244"/>
      <c r="E85" s="245"/>
      <c r="F85" s="178"/>
      <c r="G85" s="180"/>
      <c r="H85" s="180"/>
      <c r="I85" s="222">
        <v>7000000</v>
      </c>
      <c r="J85" s="203"/>
      <c r="K85" s="208"/>
      <c r="L85" s="205">
        <f>I85/I88*100</f>
        <v>0.486751324311282</v>
      </c>
      <c r="M85" s="206">
        <f t="shared" si="5"/>
        <v>5.95011428571429</v>
      </c>
      <c r="N85" s="207">
        <f t="shared" si="6"/>
        <v>0.0595011428571429</v>
      </c>
      <c r="O85" s="207">
        <f t="shared" si="7"/>
        <v>0.028962260083749</v>
      </c>
      <c r="P85" s="251">
        <v>416508</v>
      </c>
      <c r="Q85" s="234">
        <f t="shared" si="8"/>
        <v>0.028962260083749</v>
      </c>
      <c r="R85" s="235">
        <f t="shared" si="10"/>
        <v>6583492</v>
      </c>
      <c r="S85" s="147"/>
      <c r="T85" s="264">
        <f>P85+435625</f>
        <v>852133</v>
      </c>
      <c r="U85" s="244"/>
      <c r="V85" s="244"/>
      <c r="W85" s="261">
        <v>560041</v>
      </c>
      <c r="X85" s="260">
        <f t="shared" si="9"/>
        <v>976549</v>
      </c>
      <c r="Y85" s="260">
        <v>2918415</v>
      </c>
    </row>
    <row r="86" ht="27.75" customHeight="1" spans="2:25">
      <c r="B86" s="242">
        <v>11</v>
      </c>
      <c r="C86" s="246" t="s">
        <v>116</v>
      </c>
      <c r="D86" s="247"/>
      <c r="E86" s="248"/>
      <c r="F86" s="178"/>
      <c r="G86" s="180"/>
      <c r="H86" s="180"/>
      <c r="I86" s="253">
        <v>5464000</v>
      </c>
      <c r="J86" s="203"/>
      <c r="K86" s="208"/>
      <c r="L86" s="205">
        <f>I86/I88*100</f>
        <v>0.379944176576692</v>
      </c>
      <c r="M86" s="206">
        <v>0</v>
      </c>
      <c r="N86" s="207">
        <v>0</v>
      </c>
      <c r="O86" s="207">
        <v>0</v>
      </c>
      <c r="P86" s="254">
        <v>0</v>
      </c>
      <c r="Q86" s="234">
        <v>0</v>
      </c>
      <c r="R86" s="235">
        <f t="shared" si="10"/>
        <v>5464000</v>
      </c>
      <c r="S86" s="147"/>
      <c r="T86" s="264"/>
      <c r="U86" s="244"/>
      <c r="V86" s="244"/>
      <c r="W86" s="261"/>
      <c r="X86" s="260"/>
      <c r="Y86" s="260"/>
    </row>
    <row r="87" ht="16" spans="2:26">
      <c r="B87" s="177">
        <v>12</v>
      </c>
      <c r="C87" s="243" t="s">
        <v>117</v>
      </c>
      <c r="D87" s="244"/>
      <c r="E87" s="245"/>
      <c r="F87" s="178"/>
      <c r="G87" s="180"/>
      <c r="H87" s="180"/>
      <c r="I87" s="202">
        <v>181542000</v>
      </c>
      <c r="J87" s="203"/>
      <c r="K87" s="208"/>
      <c r="L87" s="205">
        <f>I87/I88*100</f>
        <v>12.6236869883027</v>
      </c>
      <c r="M87" s="206">
        <f t="shared" si="5"/>
        <v>0</v>
      </c>
      <c r="N87" s="207">
        <f t="shared" si="6"/>
        <v>0</v>
      </c>
      <c r="O87" s="207">
        <f t="shared" si="7"/>
        <v>0</v>
      </c>
      <c r="P87" s="251">
        <v>0</v>
      </c>
      <c r="Q87" s="234">
        <f t="shared" si="8"/>
        <v>0</v>
      </c>
      <c r="R87" s="235">
        <f t="shared" si="10"/>
        <v>181542000</v>
      </c>
      <c r="S87" s="147"/>
      <c r="T87" s="243" t="s">
        <v>117</v>
      </c>
      <c r="U87" s="244"/>
      <c r="V87" s="244"/>
      <c r="W87" s="261">
        <v>40308496</v>
      </c>
      <c r="X87" s="260">
        <f t="shared" si="9"/>
        <v>40308496</v>
      </c>
      <c r="Y87" s="260">
        <v>101799106</v>
      </c>
      <c r="Z87" s="260">
        <v>41824542</v>
      </c>
    </row>
    <row r="88" ht="21.75" spans="2:26">
      <c r="B88" s="185" t="s">
        <v>83</v>
      </c>
      <c r="C88" s="186"/>
      <c r="D88" s="186"/>
      <c r="E88" s="186"/>
      <c r="F88" s="186"/>
      <c r="G88" s="186"/>
      <c r="H88" s="187"/>
      <c r="I88" s="211">
        <f>SUM(I76:I87)</f>
        <v>1438106000</v>
      </c>
      <c r="J88" s="212" t="s">
        <v>84</v>
      </c>
      <c r="K88" s="213"/>
      <c r="L88" s="214">
        <f>SUM(L76:L87)</f>
        <v>100</v>
      </c>
      <c r="M88" s="225"/>
      <c r="N88" s="215">
        <f>SUM(N76:N87)</f>
        <v>0.445905451294188</v>
      </c>
      <c r="O88" s="215">
        <f>SUM(O76:O87)</f>
        <v>5.36518184334117</v>
      </c>
      <c r="P88" s="226">
        <f>SUM(P76:P87)</f>
        <v>77157002</v>
      </c>
      <c r="Q88" s="238">
        <f>SUM(Q76:Q87)</f>
        <v>5.36518184334117</v>
      </c>
      <c r="R88" s="239">
        <f>SUM(R76:R87)</f>
        <v>1360948998</v>
      </c>
      <c r="S88" s="147"/>
      <c r="W88" s="260">
        <f>SUM(W76:W87)</f>
        <v>155942720</v>
      </c>
      <c r="X88" s="260">
        <f>SUM(X76:X87)</f>
        <v>233099722</v>
      </c>
      <c r="Y88" s="260">
        <f>SUM(Y76:Y87)</f>
        <v>749570105</v>
      </c>
      <c r="Z88" s="267">
        <f>SUM(Z81:Z87)</f>
        <v>44481165</v>
      </c>
    </row>
    <row r="89" ht="16.75" spans="2:25">
      <c r="B89" s="147"/>
      <c r="C89" s="147"/>
      <c r="D89" s="147"/>
      <c r="E89" s="147"/>
      <c r="F89" s="146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265" t="e">
        <f>R87+#REF!</f>
        <v>#REF!</v>
      </c>
      <c r="U89" s="260" t="e">
        <f>P87+#REF!</f>
        <v>#REF!</v>
      </c>
      <c r="V89" s="260" t="e">
        <f>I87+#REF!</f>
        <v>#REF!</v>
      </c>
      <c r="Y89" s="266"/>
    </row>
    <row r="90" ht="16" spans="2:22">
      <c r="B90" s="147"/>
      <c r="C90" s="147"/>
      <c r="D90" s="147"/>
      <c r="E90" s="147"/>
      <c r="F90" s="146"/>
      <c r="G90" s="147"/>
      <c r="H90" s="147"/>
      <c r="I90" s="217"/>
      <c r="J90" s="147"/>
      <c r="K90" s="147"/>
      <c r="L90" s="147"/>
      <c r="M90" s="147"/>
      <c r="N90" s="147"/>
      <c r="O90" s="189"/>
      <c r="P90" s="189" t="s">
        <v>94</v>
      </c>
      <c r="Q90" s="147"/>
      <c r="R90" s="147"/>
      <c r="S90" s="147"/>
      <c r="T90" s="265">
        <v>177000000</v>
      </c>
      <c r="U90" s="260" t="e">
        <f>V89-U89</f>
        <v>#REF!</v>
      </c>
      <c r="V90" s="265">
        <v>304279426</v>
      </c>
    </row>
    <row r="91" ht="16" spans="2:21">
      <c r="B91" s="147"/>
      <c r="C91" s="147"/>
      <c r="D91" s="147"/>
      <c r="E91" s="147"/>
      <c r="F91" s="146"/>
      <c r="G91" s="147"/>
      <c r="H91" s="147"/>
      <c r="I91" s="147"/>
      <c r="J91" s="147"/>
      <c r="K91" s="147"/>
      <c r="L91" s="147"/>
      <c r="M91" s="147"/>
      <c r="N91" s="147"/>
      <c r="O91" s="218"/>
      <c r="P91" s="218" t="s">
        <v>86</v>
      </c>
      <c r="Q91" s="147"/>
      <c r="R91" s="147"/>
      <c r="S91" s="147"/>
      <c r="T91" s="266"/>
      <c r="U91" s="266" t="e">
        <f>U90-T90</f>
        <v>#REF!</v>
      </c>
    </row>
    <row r="92" ht="16" spans="2:20">
      <c r="B92" s="147"/>
      <c r="C92" s="147"/>
      <c r="D92" s="147"/>
      <c r="E92" s="147"/>
      <c r="F92" s="146"/>
      <c r="G92" s="147"/>
      <c r="H92" s="147"/>
      <c r="I92" s="255"/>
      <c r="J92" s="147"/>
      <c r="K92" s="147"/>
      <c r="L92" s="147"/>
      <c r="M92" s="147"/>
      <c r="N92" s="147"/>
      <c r="O92" s="218"/>
      <c r="P92" s="218"/>
      <c r="Q92" s="147"/>
      <c r="R92" s="147"/>
      <c r="S92" s="147"/>
      <c r="T92" s="266" t="e">
        <f>T89-T90</f>
        <v>#REF!</v>
      </c>
    </row>
    <row r="93" ht="16" spans="2:21">
      <c r="B93" s="147"/>
      <c r="C93" s="147"/>
      <c r="D93" s="147"/>
      <c r="E93" s="147"/>
      <c r="F93" s="146"/>
      <c r="G93" s="147"/>
      <c r="H93" s="147"/>
      <c r="I93" s="217"/>
      <c r="J93" s="147"/>
      <c r="K93" s="147"/>
      <c r="L93" s="147"/>
      <c r="M93" s="147"/>
      <c r="N93" s="147"/>
      <c r="O93" s="218"/>
      <c r="P93" s="218"/>
      <c r="Q93" s="147"/>
      <c r="R93" s="147"/>
      <c r="S93" s="147"/>
      <c r="U93" s="260"/>
    </row>
    <row r="94" ht="16" spans="2:21">
      <c r="B94" s="147"/>
      <c r="C94" s="147"/>
      <c r="D94" s="147"/>
      <c r="E94" s="147"/>
      <c r="F94" s="146"/>
      <c r="G94" s="147"/>
      <c r="H94" s="147"/>
      <c r="I94" s="228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U94" s="260"/>
    </row>
    <row r="95" ht="16" spans="2:21">
      <c r="B95" s="147"/>
      <c r="C95" s="147"/>
      <c r="D95" s="147"/>
      <c r="E95" s="147"/>
      <c r="F95" s="146"/>
      <c r="G95" s="147"/>
      <c r="H95" s="147"/>
      <c r="I95" s="147"/>
      <c r="J95" s="147"/>
      <c r="K95" s="147"/>
      <c r="L95" s="147"/>
      <c r="M95" s="147"/>
      <c r="N95" s="147"/>
      <c r="O95" s="219"/>
      <c r="P95" s="219" t="str">
        <f>P32</f>
        <v>ARMAN,S.Sos</v>
      </c>
      <c r="Q95" s="147"/>
      <c r="R95" s="147"/>
      <c r="S95" s="147"/>
      <c r="U95" s="260"/>
    </row>
    <row r="96" ht="16" spans="2:19">
      <c r="B96" s="147"/>
      <c r="C96" s="147"/>
      <c r="D96" s="147"/>
      <c r="E96" s="147"/>
      <c r="F96" s="146"/>
      <c r="G96" s="147"/>
      <c r="H96" s="147"/>
      <c r="I96" s="147"/>
      <c r="J96" s="147"/>
      <c r="K96" s="147"/>
      <c r="L96" s="147"/>
      <c r="M96" s="147"/>
      <c r="N96" s="147"/>
      <c r="O96" s="189"/>
      <c r="P96" s="494" t="str">
        <f>P33</f>
        <v>Nip. 197505242005021003</v>
      </c>
      <c r="Q96" s="147"/>
      <c r="R96" s="147"/>
      <c r="S96" s="147"/>
    </row>
    <row r="97" ht="16" spans="2:19">
      <c r="B97" s="147"/>
      <c r="C97" s="147"/>
      <c r="D97" s="147"/>
      <c r="E97" s="147"/>
      <c r="F97" s="146"/>
      <c r="G97" s="147"/>
      <c r="H97" s="147"/>
      <c r="I97" s="147"/>
      <c r="J97" s="147"/>
      <c r="K97" s="147"/>
      <c r="L97" s="147"/>
      <c r="M97" s="147"/>
      <c r="N97" s="189"/>
      <c r="O97" s="189"/>
      <c r="P97" s="147"/>
      <c r="Q97" s="147"/>
      <c r="R97" s="147"/>
      <c r="S97" s="147"/>
    </row>
    <row r="98" ht="16" spans="2:19">
      <c r="B98" s="143" t="s">
        <v>50</v>
      </c>
      <c r="C98" s="144"/>
      <c r="D98" s="144"/>
      <c r="E98" s="145"/>
      <c r="F98" s="146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</row>
    <row r="99" ht="16" spans="2:19">
      <c r="B99" s="148" t="s">
        <v>51</v>
      </c>
      <c r="C99" s="149"/>
      <c r="D99" s="149"/>
      <c r="E99" s="150"/>
      <c r="F99" s="146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</row>
    <row r="100" ht="16.5" spans="2:19">
      <c r="B100" s="147"/>
      <c r="C100" s="147"/>
      <c r="D100" s="147"/>
      <c r="E100" s="147"/>
      <c r="F100" s="146"/>
      <c r="G100" s="147"/>
      <c r="H100" s="151" t="s">
        <v>52</v>
      </c>
      <c r="I100" s="151"/>
      <c r="J100" s="151"/>
      <c r="K100" s="151"/>
      <c r="L100" s="151"/>
      <c r="M100" s="151"/>
      <c r="N100" s="147"/>
      <c r="O100" s="147"/>
      <c r="P100" s="147"/>
      <c r="Q100" s="147"/>
      <c r="R100" s="147"/>
      <c r="S100" s="147"/>
    </row>
    <row r="101" ht="16.5" spans="2:19">
      <c r="B101" s="147"/>
      <c r="C101" s="147"/>
      <c r="D101" s="147"/>
      <c r="E101" s="147"/>
      <c r="F101" s="146"/>
      <c r="G101" s="147"/>
      <c r="H101" s="151" t="s">
        <v>53</v>
      </c>
      <c r="I101" s="151"/>
      <c r="J101" s="151"/>
      <c r="K101" s="151"/>
      <c r="L101" s="151"/>
      <c r="M101" s="151"/>
      <c r="N101" s="147"/>
      <c r="O101" s="147"/>
      <c r="P101" s="147"/>
      <c r="Q101" s="147"/>
      <c r="R101" s="147"/>
      <c r="S101" s="147"/>
    </row>
    <row r="102" ht="16.5" spans="2:19">
      <c r="B102" s="147"/>
      <c r="C102" s="147"/>
      <c r="D102" s="147"/>
      <c r="E102" s="147"/>
      <c r="F102" s="146"/>
      <c r="G102" s="147"/>
      <c r="H102" s="151" t="str">
        <f>H66</f>
        <v>TAHUN ANGGARAN 2026</v>
      </c>
      <c r="I102" s="151"/>
      <c r="J102" s="151"/>
      <c r="K102" s="151"/>
      <c r="L102" s="151"/>
      <c r="M102" s="151"/>
      <c r="N102" s="147"/>
      <c r="O102" s="147"/>
      <c r="P102" s="147"/>
      <c r="Q102" s="147"/>
      <c r="R102" s="147"/>
      <c r="S102" s="147"/>
    </row>
    <row r="103" ht="16.5" spans="2:19">
      <c r="B103" s="152" t="s">
        <v>55</v>
      </c>
      <c r="C103" s="152"/>
      <c r="D103" s="153" t="s">
        <v>4</v>
      </c>
      <c r="E103" s="147" t="s">
        <v>56</v>
      </c>
      <c r="F103" s="146"/>
      <c r="G103" s="147"/>
      <c r="H103" s="151"/>
      <c r="I103" s="151"/>
      <c r="J103" s="151"/>
      <c r="K103" s="151"/>
      <c r="L103" s="151"/>
      <c r="M103" s="151"/>
      <c r="N103" s="152"/>
      <c r="O103" s="152"/>
      <c r="P103" s="147"/>
      <c r="Q103" s="147"/>
      <c r="R103" s="147"/>
      <c r="S103" s="147"/>
    </row>
    <row r="104" ht="16.5" spans="2:19">
      <c r="B104" s="152" t="s">
        <v>57</v>
      </c>
      <c r="C104" s="152"/>
      <c r="D104" s="153" t="s">
        <v>4</v>
      </c>
      <c r="E104" s="147" t="s">
        <v>22</v>
      </c>
      <c r="F104" s="146"/>
      <c r="G104" s="147"/>
      <c r="H104" s="151"/>
      <c r="I104" s="151"/>
      <c r="J104" s="151"/>
      <c r="K104" s="151"/>
      <c r="L104" s="151"/>
      <c r="M104" s="151"/>
      <c r="N104" s="152"/>
      <c r="O104" s="152"/>
      <c r="P104" s="147"/>
      <c r="Q104" s="147"/>
      <c r="R104" s="147"/>
      <c r="S104" s="147"/>
    </row>
    <row r="105" ht="16.5" spans="2:19">
      <c r="B105" s="152" t="s">
        <v>59</v>
      </c>
      <c r="C105" s="152"/>
      <c r="D105" s="153" t="s">
        <v>4</v>
      </c>
      <c r="E105" s="188" t="s">
        <v>118</v>
      </c>
      <c r="F105" s="146"/>
      <c r="G105" s="147"/>
      <c r="H105" s="151"/>
      <c r="I105" s="151"/>
      <c r="J105" s="151"/>
      <c r="K105" s="151"/>
      <c r="L105" s="151"/>
      <c r="M105" s="147"/>
      <c r="N105" s="147"/>
      <c r="O105" s="147"/>
      <c r="P105" s="152"/>
      <c r="Q105" s="152"/>
      <c r="R105" s="147"/>
      <c r="S105" s="147"/>
    </row>
    <row r="106" ht="16" spans="2:19">
      <c r="B106" s="152" t="s">
        <v>61</v>
      </c>
      <c r="C106" s="152"/>
      <c r="D106" s="153" t="s">
        <v>4</v>
      </c>
      <c r="E106" s="147" t="s">
        <v>62</v>
      </c>
      <c r="F106" s="146"/>
      <c r="G106" s="147"/>
      <c r="H106" s="147"/>
      <c r="I106" s="147"/>
      <c r="J106" s="147"/>
      <c r="K106" s="147"/>
      <c r="L106" s="147"/>
      <c r="M106" s="147"/>
      <c r="N106" s="147" t="str">
        <f>N70</f>
        <v>Keadaan Bulan Januari 2026</v>
      </c>
      <c r="O106" s="147"/>
      <c r="P106" s="147"/>
      <c r="Q106" s="147"/>
      <c r="R106" s="147"/>
      <c r="S106" s="147"/>
    </row>
    <row r="107" ht="16.75" spans="2:19">
      <c r="B107" s="152"/>
      <c r="C107" s="152"/>
      <c r="D107" s="152"/>
      <c r="E107" s="147"/>
      <c r="F107" s="146"/>
      <c r="G107" s="147"/>
      <c r="H107" s="147"/>
      <c r="I107" s="147"/>
      <c r="J107" s="147"/>
      <c r="K107" s="147"/>
      <c r="L107" s="147"/>
      <c r="M107" s="147"/>
      <c r="N107" s="147"/>
      <c r="O107" s="147"/>
      <c r="P107" s="146"/>
      <c r="Q107" s="146"/>
      <c r="R107" s="147"/>
      <c r="S107" s="147"/>
    </row>
    <row r="108" ht="29.25" customHeight="1" spans="2:19">
      <c r="B108" s="154" t="s">
        <v>64</v>
      </c>
      <c r="C108" s="155" t="s">
        <v>65</v>
      </c>
      <c r="D108" s="156"/>
      <c r="E108" s="157"/>
      <c r="F108" s="158" t="s">
        <v>66</v>
      </c>
      <c r="G108" s="159" t="s">
        <v>67</v>
      </c>
      <c r="H108" s="160"/>
      <c r="I108" s="191" t="s">
        <v>68</v>
      </c>
      <c r="J108" s="191" t="s">
        <v>69</v>
      </c>
      <c r="K108" s="191" t="s">
        <v>70</v>
      </c>
      <c r="L108" s="191" t="s">
        <v>71</v>
      </c>
      <c r="M108" s="192" t="s">
        <v>72</v>
      </c>
      <c r="N108" s="193"/>
      <c r="O108" s="192" t="s">
        <v>73</v>
      </c>
      <c r="P108" s="194"/>
      <c r="Q108" s="194"/>
      <c r="R108" s="229" t="s">
        <v>74</v>
      </c>
      <c r="S108" s="147"/>
    </row>
    <row r="109" ht="16" spans="2:19">
      <c r="B109" s="161"/>
      <c r="C109" s="162"/>
      <c r="D109" s="147"/>
      <c r="E109" s="163"/>
      <c r="F109" s="164"/>
      <c r="G109" s="165" t="s">
        <v>75</v>
      </c>
      <c r="H109" s="165" t="s">
        <v>76</v>
      </c>
      <c r="I109" s="195"/>
      <c r="J109" s="165"/>
      <c r="K109" s="165"/>
      <c r="L109" s="196"/>
      <c r="M109" s="165" t="s">
        <v>17</v>
      </c>
      <c r="N109" s="197" t="s">
        <v>16</v>
      </c>
      <c r="O109" s="197" t="s">
        <v>17</v>
      </c>
      <c r="P109" s="198" t="s">
        <v>16</v>
      </c>
      <c r="Q109" s="230"/>
      <c r="R109" s="231"/>
      <c r="S109" s="147"/>
    </row>
    <row r="110" ht="16" spans="2:19">
      <c r="B110" s="166"/>
      <c r="C110" s="167"/>
      <c r="D110" s="168"/>
      <c r="E110" s="169"/>
      <c r="F110" s="170"/>
      <c r="G110" s="171"/>
      <c r="H110" s="171"/>
      <c r="I110" s="199"/>
      <c r="J110" s="171"/>
      <c r="K110" s="171"/>
      <c r="L110" s="200"/>
      <c r="M110" s="199"/>
      <c r="N110" s="171"/>
      <c r="O110" s="171"/>
      <c r="P110" s="201" t="s">
        <v>77</v>
      </c>
      <c r="Q110" s="232" t="s">
        <v>19</v>
      </c>
      <c r="R110" s="231"/>
      <c r="S110" s="147"/>
    </row>
    <row r="111" ht="16" spans="2:19">
      <c r="B111" s="172">
        <v>1</v>
      </c>
      <c r="C111" s="173">
        <v>2</v>
      </c>
      <c r="D111" s="174"/>
      <c r="E111" s="175"/>
      <c r="F111" s="175">
        <v>3</v>
      </c>
      <c r="G111" s="176">
        <v>4</v>
      </c>
      <c r="H111" s="176">
        <v>5</v>
      </c>
      <c r="I111" s="176">
        <v>6</v>
      </c>
      <c r="J111" s="176">
        <v>7</v>
      </c>
      <c r="K111" s="176">
        <v>8</v>
      </c>
      <c r="L111" s="176">
        <v>9</v>
      </c>
      <c r="M111" s="176">
        <v>10</v>
      </c>
      <c r="N111" s="176">
        <v>11</v>
      </c>
      <c r="O111" s="176">
        <v>12</v>
      </c>
      <c r="P111" s="176">
        <v>13</v>
      </c>
      <c r="Q111" s="173">
        <v>14</v>
      </c>
      <c r="R111" s="233">
        <v>15</v>
      </c>
      <c r="S111" s="147"/>
    </row>
    <row r="112" ht="16" spans="2:19">
      <c r="B112" s="177">
        <v>1</v>
      </c>
      <c r="C112" s="147" t="s">
        <v>78</v>
      </c>
      <c r="D112" s="147"/>
      <c r="E112" s="163"/>
      <c r="F112" s="178"/>
      <c r="G112" s="179" t="s">
        <v>79</v>
      </c>
      <c r="H112" s="179" t="s">
        <v>80</v>
      </c>
      <c r="I112" s="217">
        <v>1146000</v>
      </c>
      <c r="J112" s="203" t="s">
        <v>81</v>
      </c>
      <c r="K112" s="204" t="s">
        <v>81</v>
      </c>
      <c r="L112" s="205">
        <f>I112/I116*100</f>
        <v>14.9980369061641</v>
      </c>
      <c r="M112" s="206">
        <f>P112/I112*100</f>
        <v>0</v>
      </c>
      <c r="N112" s="207">
        <f>P112/I112</f>
        <v>0</v>
      </c>
      <c r="O112" s="207">
        <f>L112*M112/100</f>
        <v>0</v>
      </c>
      <c r="P112" s="217">
        <v>0</v>
      </c>
      <c r="Q112" s="234">
        <f>L112*M112/100</f>
        <v>0</v>
      </c>
      <c r="R112" s="235">
        <f>I112-P112</f>
        <v>1146000</v>
      </c>
      <c r="S112" s="147"/>
    </row>
    <row r="113" ht="16" spans="2:19">
      <c r="B113" s="177">
        <v>2</v>
      </c>
      <c r="C113" s="147" t="s">
        <v>91</v>
      </c>
      <c r="D113" s="147"/>
      <c r="E113" s="163"/>
      <c r="F113" s="178"/>
      <c r="G113" s="180"/>
      <c r="H113" s="180"/>
      <c r="I113" s="217">
        <v>890000</v>
      </c>
      <c r="J113" s="203"/>
      <c r="K113" s="208"/>
      <c r="L113" s="205">
        <f>I113/I116*100</f>
        <v>11.6476900929198</v>
      </c>
      <c r="M113" s="206">
        <f>P113/I113*100</f>
        <v>0</v>
      </c>
      <c r="N113" s="207">
        <f>P113/I113</f>
        <v>0</v>
      </c>
      <c r="O113" s="207">
        <f>L113*M113/100</f>
        <v>0</v>
      </c>
      <c r="P113" s="217">
        <v>0</v>
      </c>
      <c r="Q113" s="234">
        <f t="shared" ref="Q113:Q115" si="11">L113*M113/100</f>
        <v>0</v>
      </c>
      <c r="R113" s="235">
        <f>I113-P113</f>
        <v>890000</v>
      </c>
      <c r="S113" s="147"/>
    </row>
    <row r="114" ht="16.75" spans="2:19">
      <c r="B114" s="177">
        <v>3</v>
      </c>
      <c r="C114" s="147" t="s">
        <v>92</v>
      </c>
      <c r="D114" s="147"/>
      <c r="E114" s="163"/>
      <c r="F114" s="178"/>
      <c r="G114" s="180"/>
      <c r="H114" s="180"/>
      <c r="I114" s="217">
        <v>1855000</v>
      </c>
      <c r="J114" s="203"/>
      <c r="K114" s="208"/>
      <c r="L114" s="205">
        <f>I114/I116*100</f>
        <v>24.2769271037822</v>
      </c>
      <c r="M114" s="206">
        <f>P114/I114*100</f>
        <v>0</v>
      </c>
      <c r="N114" s="207">
        <f>P114/I114</f>
        <v>0</v>
      </c>
      <c r="O114" s="207">
        <f>L114*M114/100</f>
        <v>0</v>
      </c>
      <c r="P114" s="217">
        <v>0</v>
      </c>
      <c r="Q114" s="234">
        <f t="shared" si="11"/>
        <v>0</v>
      </c>
      <c r="R114" s="235">
        <f>I114-P114</f>
        <v>1855000</v>
      </c>
      <c r="S114" s="147"/>
    </row>
    <row r="115" ht="16" spans="2:19">
      <c r="B115" s="249">
        <v>5</v>
      </c>
      <c r="C115" s="147" t="s">
        <v>119</v>
      </c>
      <c r="D115" s="147"/>
      <c r="E115" s="163"/>
      <c r="F115" s="178"/>
      <c r="G115" s="184"/>
      <c r="H115" s="184"/>
      <c r="I115" s="223">
        <v>3750000</v>
      </c>
      <c r="J115" s="203"/>
      <c r="K115" s="203"/>
      <c r="L115" s="205">
        <f>I115/I116*100</f>
        <v>49.0773458971339</v>
      </c>
      <c r="M115" s="206">
        <f>P115/I115*100</f>
        <v>0</v>
      </c>
      <c r="N115" s="207">
        <f>P115/I115</f>
        <v>0</v>
      </c>
      <c r="O115" s="207">
        <f>L115*M115/100</f>
        <v>0</v>
      </c>
      <c r="P115" s="202">
        <v>0</v>
      </c>
      <c r="Q115" s="234">
        <f t="shared" si="11"/>
        <v>0</v>
      </c>
      <c r="R115" s="235">
        <f>I115-P115</f>
        <v>3750000</v>
      </c>
      <c r="S115" s="147"/>
    </row>
    <row r="116" ht="21.75" spans="2:19">
      <c r="B116" s="185" t="s">
        <v>83</v>
      </c>
      <c r="C116" s="186"/>
      <c r="D116" s="186"/>
      <c r="E116" s="186"/>
      <c r="F116" s="186"/>
      <c r="G116" s="186"/>
      <c r="H116" s="187"/>
      <c r="I116" s="211">
        <f>SUM(I112:I115)</f>
        <v>7641000</v>
      </c>
      <c r="J116" s="212" t="s">
        <v>84</v>
      </c>
      <c r="K116" s="213"/>
      <c r="L116" s="214">
        <f>SUM(L112:L115)</f>
        <v>100</v>
      </c>
      <c r="M116" s="225"/>
      <c r="N116" s="214">
        <f>SUM(N112:N115)</f>
        <v>0</v>
      </c>
      <c r="O116" s="214">
        <f>SUM(O112:O115)</f>
        <v>0</v>
      </c>
      <c r="P116" s="226">
        <f>SUM(P112:P115)</f>
        <v>0</v>
      </c>
      <c r="Q116" s="238">
        <f>SUM(Q112:Q115)</f>
        <v>0</v>
      </c>
      <c r="R116" s="239">
        <f>SUM(R112:R115)</f>
        <v>7641000</v>
      </c>
      <c r="S116" s="147"/>
    </row>
    <row r="117" ht="16.75" spans="2:19">
      <c r="B117" s="147"/>
      <c r="C117" s="147"/>
      <c r="D117" s="147"/>
      <c r="E117" s="147"/>
      <c r="F117" s="146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</row>
    <row r="118" ht="16" spans="2:19">
      <c r="B118" s="147"/>
      <c r="C118" s="147"/>
      <c r="D118" s="147"/>
      <c r="E118" s="147"/>
      <c r="F118" s="146"/>
      <c r="G118" s="147"/>
      <c r="H118" s="147"/>
      <c r="I118" s="217"/>
      <c r="J118" s="147"/>
      <c r="K118" s="147"/>
      <c r="L118" s="147"/>
      <c r="M118" s="147"/>
      <c r="N118" s="147"/>
      <c r="O118" s="189"/>
      <c r="P118" s="189" t="str">
        <f>P90</f>
        <v>Polebunging, 31 Januari 2026</v>
      </c>
      <c r="Q118" s="147"/>
      <c r="R118" s="147"/>
      <c r="S118" s="147"/>
    </row>
    <row r="119" ht="16" spans="2:19">
      <c r="B119" s="147"/>
      <c r="C119" s="147"/>
      <c r="D119" s="147"/>
      <c r="E119" s="147"/>
      <c r="F119" s="146"/>
      <c r="G119" s="147"/>
      <c r="H119" s="147"/>
      <c r="I119" s="147"/>
      <c r="J119" s="147"/>
      <c r="K119" s="147"/>
      <c r="L119" s="147"/>
      <c r="M119" s="147"/>
      <c r="N119" s="147"/>
      <c r="O119" s="218"/>
      <c r="P119" s="218" t="s">
        <v>86</v>
      </c>
      <c r="Q119" s="147"/>
      <c r="R119" s="147"/>
      <c r="S119" s="147"/>
    </row>
    <row r="120" ht="16" spans="2:19">
      <c r="B120" s="147"/>
      <c r="C120" s="147"/>
      <c r="D120" s="147"/>
      <c r="E120" s="147"/>
      <c r="F120" s="146"/>
      <c r="G120" s="147"/>
      <c r="H120" s="147"/>
      <c r="I120" s="217"/>
      <c r="J120" s="147"/>
      <c r="K120" s="147"/>
      <c r="L120" s="147"/>
      <c r="M120" s="147"/>
      <c r="N120" s="147"/>
      <c r="O120" s="218"/>
      <c r="P120" s="218"/>
      <c r="Q120" s="147"/>
      <c r="R120" s="147"/>
      <c r="S120" s="147"/>
    </row>
    <row r="121" ht="16" spans="2:19">
      <c r="B121" s="147"/>
      <c r="C121" s="147"/>
      <c r="D121" s="147"/>
      <c r="E121" s="147"/>
      <c r="F121" s="146"/>
      <c r="G121" s="147"/>
      <c r="H121" s="147"/>
      <c r="I121" s="147"/>
      <c r="J121" s="147"/>
      <c r="K121" s="147"/>
      <c r="L121" s="147"/>
      <c r="M121" s="147"/>
      <c r="N121" s="147"/>
      <c r="O121" s="218"/>
      <c r="P121" s="218"/>
      <c r="Q121" s="147"/>
      <c r="R121" s="147"/>
      <c r="S121" s="147"/>
    </row>
    <row r="122" ht="16" spans="2:19">
      <c r="B122" s="147"/>
      <c r="C122" s="147"/>
      <c r="D122" s="147"/>
      <c r="E122" s="147"/>
      <c r="F122" s="146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</row>
    <row r="123" ht="16" spans="2:19">
      <c r="B123" s="147"/>
      <c r="C123" s="147"/>
      <c r="D123" s="147"/>
      <c r="E123" s="147"/>
      <c r="F123" s="146"/>
      <c r="G123" s="147"/>
      <c r="H123" s="147"/>
      <c r="I123" s="147"/>
      <c r="J123" s="147"/>
      <c r="K123" s="147"/>
      <c r="L123" s="147"/>
      <c r="M123" s="147"/>
      <c r="N123" s="147"/>
      <c r="O123" s="219"/>
      <c r="P123" s="219" t="str">
        <f>P95</f>
        <v>ARMAN,S.Sos</v>
      </c>
      <c r="Q123" s="147"/>
      <c r="R123" s="147"/>
      <c r="S123" s="147"/>
    </row>
    <row r="124" ht="16" spans="2:19">
      <c r="B124" s="147"/>
      <c r="C124" s="147"/>
      <c r="D124" s="147"/>
      <c r="E124" s="147"/>
      <c r="F124" s="146"/>
      <c r="G124" s="147"/>
      <c r="H124" s="147"/>
      <c r="I124" s="147"/>
      <c r="J124" s="147"/>
      <c r="K124" s="147"/>
      <c r="L124" s="147"/>
      <c r="M124" s="147"/>
      <c r="N124" s="147"/>
      <c r="O124" s="219"/>
      <c r="P124" s="256" t="str">
        <f>P96</f>
        <v>Nip. 197505242005021003</v>
      </c>
      <c r="Q124" s="147"/>
      <c r="R124" s="147"/>
      <c r="S124" s="147"/>
    </row>
    <row r="125" ht="16" spans="2:19">
      <c r="B125" s="143" t="s">
        <v>50</v>
      </c>
      <c r="C125" s="144"/>
      <c r="D125" s="144"/>
      <c r="E125" s="145"/>
      <c r="F125" s="146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</row>
    <row r="126" ht="16" spans="2:19">
      <c r="B126" s="148" t="s">
        <v>51</v>
      </c>
      <c r="C126" s="149"/>
      <c r="D126" s="149"/>
      <c r="E126" s="150"/>
      <c r="F126" s="146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</row>
    <row r="127" ht="16.5" spans="2:19">
      <c r="B127" s="147"/>
      <c r="C127" s="147"/>
      <c r="D127" s="147"/>
      <c r="E127" s="147"/>
      <c r="F127" s="146"/>
      <c r="G127" s="147"/>
      <c r="H127" s="151" t="s">
        <v>52</v>
      </c>
      <c r="I127" s="151"/>
      <c r="J127" s="151"/>
      <c r="K127" s="151"/>
      <c r="L127" s="151"/>
      <c r="M127" s="151"/>
      <c r="N127" s="147"/>
      <c r="O127" s="147"/>
      <c r="P127" s="147"/>
      <c r="Q127" s="147"/>
      <c r="R127" s="147"/>
      <c r="S127" s="147"/>
    </row>
    <row r="128" ht="16.5" spans="2:19">
      <c r="B128" s="147"/>
      <c r="C128" s="147"/>
      <c r="D128" s="147"/>
      <c r="E128" s="147"/>
      <c r="F128" s="146"/>
      <c r="G128" s="147"/>
      <c r="H128" s="151" t="s">
        <v>53</v>
      </c>
      <c r="I128" s="151"/>
      <c r="J128" s="151"/>
      <c r="K128" s="151"/>
      <c r="L128" s="151"/>
      <c r="M128" s="151"/>
      <c r="N128" s="147"/>
      <c r="O128" s="147"/>
      <c r="P128" s="147"/>
      <c r="Q128" s="147"/>
      <c r="R128" s="147"/>
      <c r="S128" s="147"/>
    </row>
    <row r="129" ht="16.5" spans="2:19">
      <c r="B129" s="147"/>
      <c r="C129" s="147"/>
      <c r="D129" s="147"/>
      <c r="E129" s="147"/>
      <c r="F129" s="146"/>
      <c r="G129" s="147"/>
      <c r="H129" s="151" t="s">
        <v>89</v>
      </c>
      <c r="I129" s="151"/>
      <c r="J129" s="151"/>
      <c r="K129" s="151"/>
      <c r="L129" s="151"/>
      <c r="M129" s="151"/>
      <c r="N129" s="147"/>
      <c r="O129" s="147"/>
      <c r="P129" s="147"/>
      <c r="Q129" s="147"/>
      <c r="R129" s="147"/>
      <c r="S129" s="147"/>
    </row>
    <row r="130" ht="16.5" spans="2:19">
      <c r="B130" s="152" t="s">
        <v>55</v>
      </c>
      <c r="C130" s="152"/>
      <c r="D130" s="153" t="s">
        <v>4</v>
      </c>
      <c r="E130" s="147" t="s">
        <v>56</v>
      </c>
      <c r="F130" s="146"/>
      <c r="G130" s="147"/>
      <c r="H130" s="151"/>
      <c r="I130" s="151"/>
      <c r="J130" s="151"/>
      <c r="K130" s="151"/>
      <c r="L130" s="151"/>
      <c r="M130" s="151"/>
      <c r="N130" s="152"/>
      <c r="O130" s="152"/>
      <c r="P130" s="147"/>
      <c r="Q130" s="147"/>
      <c r="R130" s="147"/>
      <c r="S130" s="147"/>
    </row>
    <row r="131" ht="16.5" spans="2:19">
      <c r="B131" s="268" t="s">
        <v>57</v>
      </c>
      <c r="C131" s="152"/>
      <c r="D131" s="153" t="s">
        <v>4</v>
      </c>
      <c r="E131" s="147" t="s">
        <v>22</v>
      </c>
      <c r="F131" s="146"/>
      <c r="G131" s="147"/>
      <c r="H131" s="151"/>
      <c r="I131" s="151"/>
      <c r="J131" s="151"/>
      <c r="K131" s="151"/>
      <c r="L131" s="151"/>
      <c r="M131" s="151"/>
      <c r="N131" s="152"/>
      <c r="O131" s="152"/>
      <c r="P131" s="147"/>
      <c r="Q131" s="147"/>
      <c r="R131" s="147"/>
      <c r="S131" s="147"/>
    </row>
    <row r="132" ht="16.15" customHeight="1" spans="2:19">
      <c r="B132" s="268" t="s">
        <v>59</v>
      </c>
      <c r="C132" s="268"/>
      <c r="D132" s="269" t="s">
        <v>4</v>
      </c>
      <c r="E132" s="270" t="s">
        <v>120</v>
      </c>
      <c r="F132" s="270"/>
      <c r="G132" s="270"/>
      <c r="H132" s="270"/>
      <c r="I132" s="151"/>
      <c r="J132" s="151"/>
      <c r="K132" s="151"/>
      <c r="L132" s="151"/>
      <c r="M132" s="147"/>
      <c r="N132" s="147"/>
      <c r="O132" s="147"/>
      <c r="P132" s="152"/>
      <c r="Q132" s="152"/>
      <c r="R132" s="147"/>
      <c r="S132" s="147"/>
    </row>
    <row r="133" ht="16" spans="2:19">
      <c r="B133" s="152" t="s">
        <v>61</v>
      </c>
      <c r="C133" s="152"/>
      <c r="D133" s="153" t="s">
        <v>4</v>
      </c>
      <c r="E133" s="147" t="str">
        <f>E106</f>
        <v>Langsung</v>
      </c>
      <c r="F133" s="146"/>
      <c r="G133" s="147"/>
      <c r="H133" s="147"/>
      <c r="I133" s="147"/>
      <c r="J133" s="147"/>
      <c r="K133" s="147"/>
      <c r="L133" s="147"/>
      <c r="M133" s="147"/>
      <c r="N133" s="147" t="str">
        <f>N42</f>
        <v>Keadaan Bulan Januari 2026</v>
      </c>
      <c r="O133" s="147"/>
      <c r="P133" s="147"/>
      <c r="Q133" s="147"/>
      <c r="R133" s="147"/>
      <c r="S133" s="147"/>
    </row>
    <row r="134" ht="16.75" spans="2:19">
      <c r="B134" s="152"/>
      <c r="C134" s="152"/>
      <c r="D134" s="152"/>
      <c r="E134" s="147"/>
      <c r="F134" s="146"/>
      <c r="G134" s="147"/>
      <c r="H134" s="147"/>
      <c r="I134" s="147"/>
      <c r="J134" s="147"/>
      <c r="K134" s="147"/>
      <c r="L134" s="147"/>
      <c r="M134" s="147"/>
      <c r="N134" s="147"/>
      <c r="O134" s="147"/>
      <c r="P134" s="146"/>
      <c r="Q134" s="146"/>
      <c r="R134" s="147"/>
      <c r="S134" s="147"/>
    </row>
    <row r="135" ht="15.65" customHeight="1" spans="2:19">
      <c r="B135" s="271" t="s">
        <v>64</v>
      </c>
      <c r="C135" s="272" t="s">
        <v>65</v>
      </c>
      <c r="D135" s="273"/>
      <c r="E135" s="274"/>
      <c r="F135" s="275" t="s">
        <v>66</v>
      </c>
      <c r="G135" s="276" t="s">
        <v>67</v>
      </c>
      <c r="H135" s="277"/>
      <c r="I135" s="294" t="s">
        <v>68</v>
      </c>
      <c r="J135" s="294" t="s">
        <v>69</v>
      </c>
      <c r="K135" s="294" t="s">
        <v>70</v>
      </c>
      <c r="L135" s="294" t="s">
        <v>71</v>
      </c>
      <c r="M135" s="302" t="s">
        <v>72</v>
      </c>
      <c r="N135" s="303"/>
      <c r="O135" s="302" t="s">
        <v>73</v>
      </c>
      <c r="P135" s="304"/>
      <c r="Q135" s="304"/>
      <c r="R135" s="316" t="s">
        <v>74</v>
      </c>
      <c r="S135" s="147"/>
    </row>
    <row r="136" ht="16" spans="2:19">
      <c r="B136" s="278"/>
      <c r="C136" s="279"/>
      <c r="D136" s="280"/>
      <c r="E136" s="281"/>
      <c r="F136" s="282"/>
      <c r="G136" s="283" t="s">
        <v>75</v>
      </c>
      <c r="H136" s="283" t="s">
        <v>76</v>
      </c>
      <c r="I136" s="305"/>
      <c r="J136" s="283"/>
      <c r="K136" s="283"/>
      <c r="L136" s="306"/>
      <c r="M136" s="283" t="s">
        <v>17</v>
      </c>
      <c r="N136" s="298" t="s">
        <v>16</v>
      </c>
      <c r="O136" s="298" t="s">
        <v>17</v>
      </c>
      <c r="P136" s="307" t="s">
        <v>16</v>
      </c>
      <c r="Q136" s="317"/>
      <c r="R136" s="318"/>
      <c r="S136" s="147"/>
    </row>
    <row r="137" ht="16" spans="2:19">
      <c r="B137" s="284"/>
      <c r="C137" s="285"/>
      <c r="D137" s="286"/>
      <c r="E137" s="287"/>
      <c r="F137" s="288"/>
      <c r="G137" s="289"/>
      <c r="H137" s="289"/>
      <c r="I137" s="308"/>
      <c r="J137" s="289"/>
      <c r="K137" s="289"/>
      <c r="L137" s="309"/>
      <c r="M137" s="308"/>
      <c r="N137" s="289"/>
      <c r="O137" s="289"/>
      <c r="P137" s="310" t="s">
        <v>77</v>
      </c>
      <c r="Q137" s="319" t="s">
        <v>19</v>
      </c>
      <c r="R137" s="318"/>
      <c r="S137" s="147"/>
    </row>
    <row r="138" ht="16" spans="2:19">
      <c r="B138" s="172">
        <v>1</v>
      </c>
      <c r="C138" s="173">
        <v>2</v>
      </c>
      <c r="D138" s="174"/>
      <c r="E138" s="175"/>
      <c r="F138" s="175">
        <v>3</v>
      </c>
      <c r="G138" s="176">
        <v>4</v>
      </c>
      <c r="H138" s="176">
        <v>5</v>
      </c>
      <c r="I138" s="176">
        <v>6</v>
      </c>
      <c r="J138" s="176">
        <v>7</v>
      </c>
      <c r="K138" s="176">
        <v>8</v>
      </c>
      <c r="L138" s="176">
        <v>9</v>
      </c>
      <c r="M138" s="176">
        <v>10</v>
      </c>
      <c r="N138" s="176">
        <v>11</v>
      </c>
      <c r="O138" s="176">
        <v>12</v>
      </c>
      <c r="P138" s="176">
        <v>13</v>
      </c>
      <c r="Q138" s="173">
        <v>14</v>
      </c>
      <c r="R138" s="233">
        <v>15</v>
      </c>
      <c r="S138" s="147"/>
    </row>
    <row r="139" ht="15" customHeight="1" spans="2:19">
      <c r="B139" s="290">
        <v>1</v>
      </c>
      <c r="C139" s="291" t="s">
        <v>78</v>
      </c>
      <c r="D139" s="292"/>
      <c r="E139" s="293"/>
      <c r="F139" s="178"/>
      <c r="G139" s="179" t="s">
        <v>79</v>
      </c>
      <c r="H139" s="179" t="s">
        <v>80</v>
      </c>
      <c r="I139" s="311">
        <v>684000</v>
      </c>
      <c r="J139" s="312" t="s">
        <v>81</v>
      </c>
      <c r="K139" s="313" t="s">
        <v>81</v>
      </c>
      <c r="L139" s="205">
        <f>I139/I143*100</f>
        <v>10.9861869579184</v>
      </c>
      <c r="M139" s="206">
        <f>P139/I139*100</f>
        <v>0</v>
      </c>
      <c r="N139" s="207">
        <f>P139/I139</f>
        <v>0</v>
      </c>
      <c r="O139" s="207">
        <f>L139*M139/100</f>
        <v>0</v>
      </c>
      <c r="P139" s="311">
        <v>0</v>
      </c>
      <c r="Q139" s="234">
        <f>L139*M139/100</f>
        <v>0</v>
      </c>
      <c r="R139" s="235">
        <f>I139-P139</f>
        <v>684000</v>
      </c>
      <c r="S139" s="147"/>
    </row>
    <row r="140" ht="16" spans="2:19">
      <c r="B140" s="177">
        <v>2</v>
      </c>
      <c r="C140" s="162" t="s">
        <v>119</v>
      </c>
      <c r="D140" s="147"/>
      <c r="E140" s="163"/>
      <c r="F140" s="178"/>
      <c r="G140" s="180"/>
      <c r="H140" s="180"/>
      <c r="I140" s="202">
        <v>3750000</v>
      </c>
      <c r="J140" s="203"/>
      <c r="K140" s="208"/>
      <c r="L140" s="205">
        <f>I140/I143*100</f>
        <v>60.2312881464825</v>
      </c>
      <c r="M140" s="206">
        <f>P140/I140*100</f>
        <v>0</v>
      </c>
      <c r="N140" s="207">
        <f>P140/I140</f>
        <v>0</v>
      </c>
      <c r="O140" s="207">
        <f>L140*M140/100</f>
        <v>0</v>
      </c>
      <c r="P140" s="202">
        <v>0</v>
      </c>
      <c r="Q140" s="234">
        <f>L140*M140/100</f>
        <v>0</v>
      </c>
      <c r="R140" s="235">
        <f>I140-P140</f>
        <v>3750000</v>
      </c>
      <c r="S140" s="147"/>
    </row>
    <row r="141" ht="16" spans="2:19">
      <c r="B141" s="177">
        <v>4</v>
      </c>
      <c r="C141" s="162" t="s">
        <v>91</v>
      </c>
      <c r="D141" s="147"/>
      <c r="E141" s="163"/>
      <c r="F141" s="178"/>
      <c r="G141" s="180"/>
      <c r="H141" s="180"/>
      <c r="I141" s="202">
        <v>712000</v>
      </c>
      <c r="J141" s="203"/>
      <c r="K141" s="208"/>
      <c r="L141" s="205">
        <f>I141/I143*100</f>
        <v>11.4359139094121</v>
      </c>
      <c r="M141" s="206">
        <f>P141/I141*100</f>
        <v>0</v>
      </c>
      <c r="N141" s="207">
        <f>P141/I141</f>
        <v>0</v>
      </c>
      <c r="O141" s="207">
        <f>L141*M141/100</f>
        <v>0</v>
      </c>
      <c r="P141" s="202">
        <v>0</v>
      </c>
      <c r="Q141" s="234">
        <f>L141*M141/100</f>
        <v>0</v>
      </c>
      <c r="R141" s="235">
        <f>I141-P141</f>
        <v>712000</v>
      </c>
      <c r="S141" s="147"/>
    </row>
    <row r="142" ht="16" spans="2:19">
      <c r="B142" s="242">
        <v>5</v>
      </c>
      <c r="C142" s="243" t="s">
        <v>121</v>
      </c>
      <c r="D142" s="244"/>
      <c r="E142" s="245"/>
      <c r="F142" s="178"/>
      <c r="G142" s="180"/>
      <c r="H142" s="180"/>
      <c r="I142" s="202">
        <v>1080000</v>
      </c>
      <c r="J142" s="203"/>
      <c r="K142" s="208"/>
      <c r="L142" s="205">
        <f>I142/I143*100</f>
        <v>17.346610986187</v>
      </c>
      <c r="M142" s="206">
        <f>P142/I142*100</f>
        <v>0</v>
      </c>
      <c r="N142" s="207">
        <f>P142/I142</f>
        <v>0</v>
      </c>
      <c r="O142" s="207">
        <f>L142*M142/100</f>
        <v>0</v>
      </c>
      <c r="P142" s="202">
        <v>0</v>
      </c>
      <c r="Q142" s="234">
        <f>L142*M142/100</f>
        <v>0</v>
      </c>
      <c r="R142" s="235">
        <f>I142-P142</f>
        <v>1080000</v>
      </c>
      <c r="S142" s="147"/>
    </row>
    <row r="143" ht="21.75" spans="2:19">
      <c r="B143" s="185" t="s">
        <v>83</v>
      </c>
      <c r="C143" s="186"/>
      <c r="D143" s="186"/>
      <c r="E143" s="186"/>
      <c r="F143" s="186"/>
      <c r="G143" s="186"/>
      <c r="H143" s="187"/>
      <c r="I143" s="211">
        <f>SUM(I139:I142)</f>
        <v>6226000</v>
      </c>
      <c r="J143" s="212" t="s">
        <v>84</v>
      </c>
      <c r="K143" s="213"/>
      <c r="L143" s="214">
        <f>SUM(L139:L142)</f>
        <v>100</v>
      </c>
      <c r="M143" s="214"/>
      <c r="N143" s="214">
        <f>SUM(N139:N142)</f>
        <v>0</v>
      </c>
      <c r="O143" s="214">
        <f>SUM(O139:O142)</f>
        <v>0</v>
      </c>
      <c r="P143" s="226">
        <f>SUM(P139:P142)</f>
        <v>0</v>
      </c>
      <c r="Q143" s="238">
        <f>SUM(Q139:Q142)</f>
        <v>0</v>
      </c>
      <c r="R143" s="239">
        <f>SUM(R139:R142)</f>
        <v>6226000</v>
      </c>
      <c r="S143" s="147"/>
    </row>
    <row r="144" ht="16.75" spans="2:19">
      <c r="B144" s="147"/>
      <c r="C144" s="147"/>
      <c r="D144" s="147"/>
      <c r="E144" s="147"/>
      <c r="F144" s="146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</row>
    <row r="145" ht="16" spans="2:19">
      <c r="B145" s="147"/>
      <c r="C145" s="147"/>
      <c r="D145" s="147"/>
      <c r="E145" s="147"/>
      <c r="F145" s="146"/>
      <c r="G145" s="147"/>
      <c r="H145" s="147"/>
      <c r="I145" s="217"/>
      <c r="J145" s="147"/>
      <c r="K145" s="147"/>
      <c r="L145" s="147"/>
      <c r="M145" s="147"/>
      <c r="N145" s="147"/>
      <c r="O145" s="189"/>
      <c r="P145" s="189" t="str">
        <f>P118</f>
        <v>Polebunging, 31 Januari 2026</v>
      </c>
      <c r="Q145" s="147"/>
      <c r="R145" s="147"/>
      <c r="S145" s="147"/>
    </row>
    <row r="146" ht="16" spans="2:19">
      <c r="B146" s="147"/>
      <c r="C146" s="147"/>
      <c r="D146" s="147"/>
      <c r="E146" s="147"/>
      <c r="F146" s="146"/>
      <c r="G146" s="147"/>
      <c r="H146" s="147"/>
      <c r="I146" s="147"/>
      <c r="J146" s="147"/>
      <c r="K146" s="147"/>
      <c r="L146" s="147"/>
      <c r="M146" s="147"/>
      <c r="N146" s="147"/>
      <c r="O146" s="218"/>
      <c r="P146" s="218" t="s">
        <v>86</v>
      </c>
      <c r="Q146" s="147"/>
      <c r="R146" s="147"/>
      <c r="S146" s="147"/>
    </row>
    <row r="147" ht="16" spans="2:19">
      <c r="B147" s="147"/>
      <c r="C147" s="147"/>
      <c r="D147" s="147"/>
      <c r="E147" s="147"/>
      <c r="F147" s="146"/>
      <c r="G147" s="147"/>
      <c r="H147" s="147"/>
      <c r="I147" s="217"/>
      <c r="J147" s="147"/>
      <c r="K147" s="147"/>
      <c r="L147" s="147"/>
      <c r="M147" s="147"/>
      <c r="N147" s="147"/>
      <c r="O147" s="218"/>
      <c r="P147" s="218"/>
      <c r="Q147" s="147"/>
      <c r="R147" s="147"/>
      <c r="S147" s="147"/>
    </row>
    <row r="148" ht="16" spans="2:19">
      <c r="B148" s="147"/>
      <c r="C148" s="147"/>
      <c r="D148" s="147"/>
      <c r="E148" s="147"/>
      <c r="F148" s="146"/>
      <c r="G148" s="147"/>
      <c r="H148" s="147"/>
      <c r="I148" s="147"/>
      <c r="J148" s="147"/>
      <c r="K148" s="147"/>
      <c r="L148" s="147"/>
      <c r="M148" s="147"/>
      <c r="N148" s="147"/>
      <c r="O148" s="218"/>
      <c r="P148" s="218"/>
      <c r="Q148" s="147"/>
      <c r="R148" s="147"/>
      <c r="S148" s="147"/>
    </row>
    <row r="149" ht="16" spans="2:19">
      <c r="B149" s="147"/>
      <c r="C149" s="147"/>
      <c r="D149" s="147"/>
      <c r="E149" s="147"/>
      <c r="F149" s="146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</row>
    <row r="150" ht="16" spans="2:19">
      <c r="B150" s="147"/>
      <c r="C150" s="147"/>
      <c r="D150" s="147"/>
      <c r="E150" s="147"/>
      <c r="F150" s="146"/>
      <c r="G150" s="147"/>
      <c r="H150" s="147"/>
      <c r="I150" s="147"/>
      <c r="J150" s="147"/>
      <c r="K150" s="147"/>
      <c r="L150" s="147"/>
      <c r="M150" s="147"/>
      <c r="N150" s="147"/>
      <c r="O150" s="219"/>
      <c r="P150" s="219" t="str">
        <f>P123</f>
        <v>ARMAN,S.Sos</v>
      </c>
      <c r="Q150" s="147"/>
      <c r="R150" s="147"/>
      <c r="S150" s="147"/>
    </row>
    <row r="151" ht="16" spans="2:19">
      <c r="B151" s="147"/>
      <c r="C151" s="147"/>
      <c r="D151" s="147"/>
      <c r="E151" s="147"/>
      <c r="F151" s="146"/>
      <c r="G151" s="147"/>
      <c r="H151" s="147"/>
      <c r="I151" s="147"/>
      <c r="J151" s="147"/>
      <c r="K151" s="147"/>
      <c r="L151" s="147"/>
      <c r="M151" s="147"/>
      <c r="N151" s="147"/>
      <c r="O151" s="189"/>
      <c r="P151" s="495" t="str">
        <f>P124</f>
        <v>Nip. 197505242005021003</v>
      </c>
      <c r="Q151" s="147"/>
      <c r="R151" s="147"/>
      <c r="S151" s="147"/>
    </row>
    <row r="152" ht="16" spans="2:19">
      <c r="B152" s="143" t="s">
        <v>50</v>
      </c>
      <c r="C152" s="144"/>
      <c r="D152" s="144"/>
      <c r="E152" s="145"/>
      <c r="F152" s="146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</row>
    <row r="153" ht="16" spans="2:19">
      <c r="B153" s="148" t="s">
        <v>51</v>
      </c>
      <c r="C153" s="149"/>
      <c r="D153" s="149"/>
      <c r="E153" s="150"/>
      <c r="F153" s="146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</row>
    <row r="154" ht="16.5" spans="2:19">
      <c r="B154" s="147"/>
      <c r="C154" s="147"/>
      <c r="D154" s="147"/>
      <c r="E154" s="147"/>
      <c r="F154" s="146"/>
      <c r="G154" s="147"/>
      <c r="H154" s="151" t="s">
        <v>52</v>
      </c>
      <c r="I154" s="151"/>
      <c r="J154" s="151"/>
      <c r="K154" s="151"/>
      <c r="L154" s="151"/>
      <c r="M154" s="151"/>
      <c r="N154" s="147"/>
      <c r="O154" s="147"/>
      <c r="P154" s="147"/>
      <c r="Q154" s="147"/>
      <c r="R154" s="147"/>
      <c r="S154" s="147"/>
    </row>
    <row r="155" ht="16.5" spans="2:19">
      <c r="B155" s="147"/>
      <c r="C155" s="147"/>
      <c r="D155" s="147"/>
      <c r="E155" s="147"/>
      <c r="F155" s="146"/>
      <c r="G155" s="147"/>
      <c r="H155" s="151" t="s">
        <v>53</v>
      </c>
      <c r="I155" s="151"/>
      <c r="J155" s="151"/>
      <c r="K155" s="151"/>
      <c r="L155" s="151"/>
      <c r="M155" s="151"/>
      <c r="N155" s="147"/>
      <c r="O155" s="147"/>
      <c r="P155" s="147"/>
      <c r="Q155" s="147"/>
      <c r="R155" s="147"/>
      <c r="S155" s="147"/>
    </row>
    <row r="156" ht="16.5" spans="2:19">
      <c r="B156" s="147"/>
      <c r="C156" s="147"/>
      <c r="D156" s="147"/>
      <c r="E156" s="147"/>
      <c r="F156" s="146"/>
      <c r="G156" s="147"/>
      <c r="H156" s="151" t="s">
        <v>89</v>
      </c>
      <c r="I156" s="151"/>
      <c r="J156" s="151"/>
      <c r="K156" s="151"/>
      <c r="L156" s="151"/>
      <c r="M156" s="151"/>
      <c r="N156" s="147"/>
      <c r="O156" s="147"/>
      <c r="P156" s="147"/>
      <c r="Q156" s="147"/>
      <c r="R156" s="147"/>
      <c r="S156" s="147"/>
    </row>
    <row r="157" ht="16.5" spans="2:19">
      <c r="B157" s="152" t="s">
        <v>55</v>
      </c>
      <c r="C157" s="152"/>
      <c r="D157" s="153" t="s">
        <v>4</v>
      </c>
      <c r="E157" s="147" t="s">
        <v>56</v>
      </c>
      <c r="F157" s="146"/>
      <c r="G157" s="147"/>
      <c r="H157" s="151"/>
      <c r="I157" s="151"/>
      <c r="J157" s="151"/>
      <c r="K157" s="151"/>
      <c r="L157" s="151"/>
      <c r="M157" s="151"/>
      <c r="N157" s="152"/>
      <c r="O157" s="152"/>
      <c r="P157" s="147"/>
      <c r="Q157" s="147"/>
      <c r="R157" s="147"/>
      <c r="S157" s="147"/>
    </row>
    <row r="158" ht="16.5" spans="2:19">
      <c r="B158" s="268" t="s">
        <v>57</v>
      </c>
      <c r="C158" s="152"/>
      <c r="D158" s="153" t="s">
        <v>4</v>
      </c>
      <c r="E158" s="147" t="s">
        <v>122</v>
      </c>
      <c r="F158" s="146"/>
      <c r="G158" s="147"/>
      <c r="H158" s="151"/>
      <c r="I158" s="151"/>
      <c r="J158" s="151"/>
      <c r="K158" s="151"/>
      <c r="L158" s="151"/>
      <c r="M158" s="151"/>
      <c r="N158" s="152"/>
      <c r="O158" s="152"/>
      <c r="P158" s="147"/>
      <c r="Q158" s="147"/>
      <c r="R158" s="147"/>
      <c r="S158" s="147"/>
    </row>
    <row r="159" ht="17.5" customHeight="1" spans="2:19">
      <c r="B159" s="268" t="s">
        <v>59</v>
      </c>
      <c r="C159" s="268"/>
      <c r="D159" s="269" t="s">
        <v>4</v>
      </c>
      <c r="E159" s="270" t="s">
        <v>123</v>
      </c>
      <c r="F159" s="270"/>
      <c r="G159" s="270"/>
      <c r="H159" s="151"/>
      <c r="I159" s="151"/>
      <c r="J159" s="151"/>
      <c r="K159" s="151"/>
      <c r="L159" s="151"/>
      <c r="M159" s="147"/>
      <c r="N159" s="147"/>
      <c r="O159" s="147"/>
      <c r="P159" s="152"/>
      <c r="Q159" s="152"/>
      <c r="R159" s="147"/>
      <c r="S159" s="147"/>
    </row>
    <row r="160" ht="16" spans="2:19">
      <c r="B160" s="152" t="s">
        <v>61</v>
      </c>
      <c r="C160" s="152"/>
      <c r="D160" s="153" t="s">
        <v>4</v>
      </c>
      <c r="E160" s="147" t="str">
        <f>E106</f>
        <v>Langsung</v>
      </c>
      <c r="F160" s="146"/>
      <c r="G160" s="147"/>
      <c r="H160" s="147"/>
      <c r="I160" s="147"/>
      <c r="J160" s="147"/>
      <c r="K160" s="147"/>
      <c r="L160" s="147"/>
      <c r="M160" s="147"/>
      <c r="N160" s="147" t="str">
        <f>N106</f>
        <v>Keadaan Bulan Januari 2026</v>
      </c>
      <c r="O160" s="147"/>
      <c r="P160" s="147"/>
      <c r="Q160" s="147"/>
      <c r="R160" s="147"/>
      <c r="S160" s="147"/>
    </row>
    <row r="161" ht="16.75" spans="2:19">
      <c r="B161" s="152"/>
      <c r="C161" s="152"/>
      <c r="D161" s="152"/>
      <c r="E161" s="147"/>
      <c r="F161" s="146"/>
      <c r="G161" s="147"/>
      <c r="H161" s="147"/>
      <c r="I161" s="147"/>
      <c r="J161" s="147"/>
      <c r="K161" s="147"/>
      <c r="L161" s="147"/>
      <c r="M161" s="147"/>
      <c r="N161" s="147"/>
      <c r="O161" s="147"/>
      <c r="P161" s="146"/>
      <c r="Q161" s="146"/>
      <c r="R161" s="147"/>
      <c r="S161" s="147"/>
    </row>
    <row r="162" ht="22.5" customHeight="1" spans="2:19">
      <c r="B162" s="271" t="s">
        <v>64</v>
      </c>
      <c r="C162" s="272" t="s">
        <v>65</v>
      </c>
      <c r="D162" s="273"/>
      <c r="E162" s="274"/>
      <c r="F162" s="275" t="s">
        <v>66</v>
      </c>
      <c r="G162" s="276" t="s">
        <v>67</v>
      </c>
      <c r="H162" s="277"/>
      <c r="I162" s="294" t="s">
        <v>68</v>
      </c>
      <c r="J162" s="294" t="s">
        <v>69</v>
      </c>
      <c r="K162" s="294" t="s">
        <v>70</v>
      </c>
      <c r="L162" s="294" t="s">
        <v>71</v>
      </c>
      <c r="M162" s="302" t="s">
        <v>72</v>
      </c>
      <c r="N162" s="303"/>
      <c r="O162" s="302" t="s">
        <v>73</v>
      </c>
      <c r="P162" s="304"/>
      <c r="Q162" s="304"/>
      <c r="R162" s="316" t="s">
        <v>74</v>
      </c>
      <c r="S162" s="147"/>
    </row>
    <row r="163" ht="16" spans="2:19">
      <c r="B163" s="278"/>
      <c r="C163" s="279"/>
      <c r="D163" s="280"/>
      <c r="E163" s="281"/>
      <c r="F163" s="282"/>
      <c r="G163" s="283" t="s">
        <v>75</v>
      </c>
      <c r="H163" s="283" t="s">
        <v>76</v>
      </c>
      <c r="I163" s="305"/>
      <c r="J163" s="283"/>
      <c r="K163" s="283"/>
      <c r="L163" s="306"/>
      <c r="M163" s="283" t="s">
        <v>17</v>
      </c>
      <c r="N163" s="298" t="s">
        <v>16</v>
      </c>
      <c r="O163" s="298" t="s">
        <v>17</v>
      </c>
      <c r="P163" s="307" t="s">
        <v>16</v>
      </c>
      <c r="Q163" s="317"/>
      <c r="R163" s="318"/>
      <c r="S163" s="147"/>
    </row>
    <row r="164" ht="16" spans="2:19">
      <c r="B164" s="284"/>
      <c r="C164" s="285"/>
      <c r="D164" s="286"/>
      <c r="E164" s="287"/>
      <c r="F164" s="288"/>
      <c r="G164" s="289"/>
      <c r="H164" s="289"/>
      <c r="I164" s="308"/>
      <c r="J164" s="289"/>
      <c r="K164" s="289"/>
      <c r="L164" s="309"/>
      <c r="M164" s="308"/>
      <c r="N164" s="289"/>
      <c r="O164" s="289"/>
      <c r="P164" s="310" t="s">
        <v>77</v>
      </c>
      <c r="Q164" s="319" t="s">
        <v>19</v>
      </c>
      <c r="R164" s="318"/>
      <c r="S164" s="147"/>
    </row>
    <row r="165" ht="16" spans="2:19">
      <c r="B165" s="172">
        <v>1</v>
      </c>
      <c r="C165" s="173">
        <v>2</v>
      </c>
      <c r="D165" s="174"/>
      <c r="E165" s="175"/>
      <c r="F165" s="175">
        <v>3</v>
      </c>
      <c r="G165" s="176">
        <v>4</v>
      </c>
      <c r="H165" s="176">
        <v>5</v>
      </c>
      <c r="I165" s="176">
        <v>6</v>
      </c>
      <c r="J165" s="176">
        <v>7</v>
      </c>
      <c r="K165" s="176">
        <v>8</v>
      </c>
      <c r="L165" s="176">
        <v>9</v>
      </c>
      <c r="M165" s="176">
        <v>10</v>
      </c>
      <c r="N165" s="176">
        <v>11</v>
      </c>
      <c r="O165" s="176">
        <v>12</v>
      </c>
      <c r="P165" s="176">
        <v>13</v>
      </c>
      <c r="Q165" s="173">
        <v>14</v>
      </c>
      <c r="R165" s="233">
        <v>15</v>
      </c>
      <c r="S165" s="147"/>
    </row>
    <row r="166" ht="16" spans="2:19">
      <c r="B166" s="290">
        <v>1</v>
      </c>
      <c r="C166" s="291" t="s">
        <v>78</v>
      </c>
      <c r="D166" s="292"/>
      <c r="E166" s="293"/>
      <c r="F166" s="178"/>
      <c r="G166" s="179" t="s">
        <v>79</v>
      </c>
      <c r="H166" s="179" t="s">
        <v>80</v>
      </c>
      <c r="I166" s="311">
        <v>1021000</v>
      </c>
      <c r="J166" s="312" t="s">
        <v>81</v>
      </c>
      <c r="K166" s="313" t="s">
        <v>81</v>
      </c>
      <c r="L166" s="205">
        <f>I166/I171*100</f>
        <v>15.4720412183664</v>
      </c>
      <c r="M166" s="206">
        <f>P166/I166*100</f>
        <v>0</v>
      </c>
      <c r="N166" s="207">
        <f>P166/I166</f>
        <v>0</v>
      </c>
      <c r="O166" s="207">
        <f>L166*M166/100</f>
        <v>0</v>
      </c>
      <c r="P166" s="311">
        <v>0</v>
      </c>
      <c r="Q166" s="234">
        <f>L166*M166/100</f>
        <v>0</v>
      </c>
      <c r="R166" s="235">
        <f>I166-P166</f>
        <v>1021000</v>
      </c>
      <c r="S166" s="147"/>
    </row>
    <row r="167" ht="16" spans="2:19">
      <c r="B167" s="177">
        <v>2</v>
      </c>
      <c r="C167" s="162" t="s">
        <v>91</v>
      </c>
      <c r="D167" s="147"/>
      <c r="E167" s="163"/>
      <c r="F167" s="178"/>
      <c r="G167" s="180"/>
      <c r="H167" s="180"/>
      <c r="I167" s="202">
        <v>890000</v>
      </c>
      <c r="J167" s="203"/>
      <c r="K167" s="208"/>
      <c r="L167" s="205">
        <f>I167/I171*100</f>
        <v>13.4868919533263</v>
      </c>
      <c r="M167" s="206">
        <f>P167/I167*100</f>
        <v>0</v>
      </c>
      <c r="N167" s="207">
        <f>P167/I167</f>
        <v>0</v>
      </c>
      <c r="O167" s="207">
        <f>L167*M167/100</f>
        <v>0</v>
      </c>
      <c r="P167" s="202">
        <v>0</v>
      </c>
      <c r="Q167" s="234">
        <f>L167*M167/100</f>
        <v>0</v>
      </c>
      <c r="R167" s="235">
        <f t="shared" ref="R167:R169" si="12">I167-P167</f>
        <v>890000</v>
      </c>
      <c r="S167" s="147"/>
    </row>
    <row r="168" ht="16" spans="2:19">
      <c r="B168" s="177">
        <v>3</v>
      </c>
      <c r="C168" s="162" t="s">
        <v>92</v>
      </c>
      <c r="D168" s="147"/>
      <c r="E168" s="163"/>
      <c r="F168" s="178"/>
      <c r="G168" s="180"/>
      <c r="H168" s="180"/>
      <c r="I168" s="202">
        <v>1088000</v>
      </c>
      <c r="J168" s="203"/>
      <c r="K168" s="208"/>
      <c r="L168" s="205">
        <f>I168/I171*100</f>
        <v>16.4873465676618</v>
      </c>
      <c r="M168" s="206">
        <f>P168/I168*100</f>
        <v>0</v>
      </c>
      <c r="N168" s="207">
        <f>P168/I168</f>
        <v>0</v>
      </c>
      <c r="O168" s="207">
        <f>L168*M168/100</f>
        <v>0</v>
      </c>
      <c r="P168" s="202">
        <v>0</v>
      </c>
      <c r="Q168" s="234">
        <f t="shared" ref="Q168:Q170" si="13">L168*M168/100</f>
        <v>0</v>
      </c>
      <c r="R168" s="235">
        <f t="shared" si="12"/>
        <v>1088000</v>
      </c>
      <c r="S168" s="147"/>
    </row>
    <row r="169" ht="16" spans="2:19">
      <c r="B169" s="177">
        <v>4</v>
      </c>
      <c r="C169" s="162" t="s">
        <v>119</v>
      </c>
      <c r="D169" s="147"/>
      <c r="E169" s="163"/>
      <c r="F169" s="178"/>
      <c r="G169" s="180"/>
      <c r="H169" s="180"/>
      <c r="I169" s="202">
        <v>3600000</v>
      </c>
      <c r="J169" s="203"/>
      <c r="K169" s="208"/>
      <c r="L169" s="205">
        <f>I169/I171*100</f>
        <v>54.5537202606456</v>
      </c>
      <c r="M169" s="206">
        <f>P169/I169*100</f>
        <v>0</v>
      </c>
      <c r="N169" s="207">
        <f>P169/I169</f>
        <v>0</v>
      </c>
      <c r="O169" s="207">
        <f>L169*M169/100</f>
        <v>0</v>
      </c>
      <c r="P169" s="202">
        <v>0</v>
      </c>
      <c r="Q169" s="234">
        <f t="shared" si="13"/>
        <v>0</v>
      </c>
      <c r="R169" s="235">
        <f t="shared" si="12"/>
        <v>3600000</v>
      </c>
      <c r="S169" s="147"/>
    </row>
    <row r="170" ht="1.15" customHeight="1" spans="2:21">
      <c r="B170" s="242"/>
      <c r="C170" s="243"/>
      <c r="D170" s="244"/>
      <c r="E170" s="245"/>
      <c r="F170" s="178"/>
      <c r="G170" s="180"/>
      <c r="H170" s="180"/>
      <c r="I170" s="202"/>
      <c r="J170" s="203"/>
      <c r="K170" s="208"/>
      <c r="L170" s="315"/>
      <c r="M170" s="206"/>
      <c r="N170" s="207"/>
      <c r="O170" s="207"/>
      <c r="P170" s="202"/>
      <c r="Q170" s="234">
        <f t="shared" si="13"/>
        <v>0</v>
      </c>
      <c r="R170" s="235"/>
      <c r="S170" s="147"/>
      <c r="U170" s="320"/>
    </row>
    <row r="171" ht="21.75" spans="2:21">
      <c r="B171" s="185" t="s">
        <v>83</v>
      </c>
      <c r="C171" s="186"/>
      <c r="D171" s="186"/>
      <c r="E171" s="186"/>
      <c r="F171" s="186"/>
      <c r="G171" s="186"/>
      <c r="H171" s="187"/>
      <c r="I171" s="211">
        <f>SUM(I166:I170)</f>
        <v>6599000</v>
      </c>
      <c r="J171" s="212" t="s">
        <v>84</v>
      </c>
      <c r="K171" s="213"/>
      <c r="L171" s="214">
        <f>SUM(L166:L170)</f>
        <v>100</v>
      </c>
      <c r="M171" s="225"/>
      <c r="N171" s="214">
        <f>SUM(N166:N170)</f>
        <v>0</v>
      </c>
      <c r="O171" s="214">
        <f>SUM(O166:O170)</f>
        <v>0</v>
      </c>
      <c r="P171" s="226">
        <f>SUM(P166:P170)</f>
        <v>0</v>
      </c>
      <c r="Q171" s="238">
        <f>SUM(Q166:Q170)</f>
        <v>0</v>
      </c>
      <c r="R171" s="239">
        <f>SUM(R166:R170)</f>
        <v>6599000</v>
      </c>
      <c r="S171" s="147"/>
      <c r="U171" s="320"/>
    </row>
    <row r="172" ht="18.25" spans="2:21">
      <c r="B172" s="147"/>
      <c r="C172" s="147"/>
      <c r="D172" s="147"/>
      <c r="E172" s="147"/>
      <c r="F172" s="146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U172" s="321">
        <v>2017037705</v>
      </c>
    </row>
    <row r="173" ht="17.5" spans="2:21">
      <c r="B173" s="147"/>
      <c r="C173" s="147"/>
      <c r="D173" s="147"/>
      <c r="E173" s="147"/>
      <c r="F173" s="146"/>
      <c r="G173" s="147"/>
      <c r="H173" s="147"/>
      <c r="I173" s="217"/>
      <c r="J173" s="147"/>
      <c r="K173" s="147"/>
      <c r="L173" s="147"/>
      <c r="M173" s="147"/>
      <c r="N173" s="147"/>
      <c r="O173" s="189"/>
      <c r="P173" s="189" t="str">
        <f>P145</f>
        <v>Polebunging, 31 Januari 2026</v>
      </c>
      <c r="Q173" s="147"/>
      <c r="R173" s="147"/>
      <c r="S173" s="147"/>
      <c r="U173" s="321">
        <v>2009937705</v>
      </c>
    </row>
    <row r="174" ht="16" spans="2:21">
      <c r="B174" s="147"/>
      <c r="C174" s="147"/>
      <c r="D174" s="147"/>
      <c r="E174" s="147"/>
      <c r="F174" s="146"/>
      <c r="G174" s="147"/>
      <c r="H174" s="147"/>
      <c r="I174" s="147"/>
      <c r="J174" s="147"/>
      <c r="K174" s="147"/>
      <c r="L174" s="147"/>
      <c r="M174" s="147"/>
      <c r="N174" s="147"/>
      <c r="O174" s="218"/>
      <c r="P174" s="218" t="str">
        <f>P56</f>
        <v>P P T K,</v>
      </c>
      <c r="Q174" s="147"/>
      <c r="R174" s="147"/>
      <c r="S174" s="147"/>
      <c r="U174" s="260">
        <f>U172-U173</f>
        <v>7100000</v>
      </c>
    </row>
    <row r="175" ht="16" spans="2:21">
      <c r="B175" s="147"/>
      <c r="C175" s="147"/>
      <c r="D175" s="147"/>
      <c r="E175" s="147"/>
      <c r="F175" s="146"/>
      <c r="G175" s="147"/>
      <c r="H175" s="147"/>
      <c r="I175" s="217"/>
      <c r="J175" s="147"/>
      <c r="K175" s="147"/>
      <c r="L175" s="147"/>
      <c r="M175" s="147"/>
      <c r="N175" s="147"/>
      <c r="O175" s="218"/>
      <c r="P175" s="218"/>
      <c r="Q175" s="147"/>
      <c r="R175" s="147"/>
      <c r="S175" s="147"/>
      <c r="U175" s="260" t="e">
        <f>#REF!</f>
        <v>#REF!</v>
      </c>
    </row>
    <row r="176" ht="16" spans="2:21">
      <c r="B176" s="147"/>
      <c r="C176" s="147"/>
      <c r="D176" s="147"/>
      <c r="E176" s="147"/>
      <c r="F176" s="146"/>
      <c r="G176" s="147"/>
      <c r="H176" s="147"/>
      <c r="I176" s="147"/>
      <c r="J176" s="147"/>
      <c r="K176" s="147"/>
      <c r="L176" s="147"/>
      <c r="M176" s="147"/>
      <c r="N176" s="147"/>
      <c r="O176" s="218"/>
      <c r="P176" s="218"/>
      <c r="Q176" s="147"/>
      <c r="R176" s="147"/>
      <c r="S176" s="147"/>
      <c r="U176" s="260" t="e">
        <f>#REF!</f>
        <v>#REF!</v>
      </c>
    </row>
    <row r="177" ht="16" spans="2:21">
      <c r="B177" s="147"/>
      <c r="C177" s="147"/>
      <c r="D177" s="147"/>
      <c r="E177" s="147"/>
      <c r="F177" s="146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U177" s="260" t="e">
        <f>#REF!</f>
        <v>#REF!</v>
      </c>
    </row>
    <row r="178" ht="16" spans="2:21">
      <c r="B178" s="147"/>
      <c r="C178" s="147"/>
      <c r="D178" s="147"/>
      <c r="E178" s="147"/>
      <c r="F178" s="146"/>
      <c r="G178" s="147"/>
      <c r="H178" s="147"/>
      <c r="I178" s="147"/>
      <c r="J178" s="147"/>
      <c r="K178" s="147"/>
      <c r="L178" s="147"/>
      <c r="M178" s="147"/>
      <c r="N178" s="147"/>
      <c r="O178" s="219"/>
      <c r="P178" s="219" t="str">
        <f>P150</f>
        <v>ARMAN,S.Sos</v>
      </c>
      <c r="Q178" s="147"/>
      <c r="R178" s="147"/>
      <c r="S178" s="147"/>
      <c r="U178" s="260" t="e">
        <f>SUM(U175:U177)</f>
        <v>#REF!</v>
      </c>
    </row>
    <row r="179" ht="16" spans="2:19">
      <c r="B179" s="147"/>
      <c r="C179" s="147"/>
      <c r="D179" s="147"/>
      <c r="E179" s="147"/>
      <c r="F179" s="146"/>
      <c r="G179" s="147"/>
      <c r="H179" s="147"/>
      <c r="I179" s="147"/>
      <c r="J179" s="147"/>
      <c r="K179" s="147"/>
      <c r="L179" s="147"/>
      <c r="M179" s="147"/>
      <c r="N179" s="147"/>
      <c r="O179" s="189"/>
      <c r="P179" s="495" t="str">
        <f>P151</f>
        <v>Nip. 197505242005021003</v>
      </c>
      <c r="Q179" s="147"/>
      <c r="R179" s="147"/>
      <c r="S179" s="147"/>
    </row>
    <row r="180" ht="16" spans="2:25">
      <c r="B180" s="143" t="s">
        <v>50</v>
      </c>
      <c r="C180" s="144"/>
      <c r="D180" s="144"/>
      <c r="E180" s="145"/>
      <c r="F180" s="146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U180" s="265">
        <v>150000</v>
      </c>
      <c r="V180" s="141">
        <v>4</v>
      </c>
      <c r="W180" s="266">
        <f>U180*V180</f>
        <v>600000</v>
      </c>
      <c r="X180" s="141" t="s">
        <v>124</v>
      </c>
      <c r="Y180" s="141">
        <v>3</v>
      </c>
    </row>
    <row r="181" ht="16" spans="2:25">
      <c r="B181" s="148" t="s">
        <v>51</v>
      </c>
      <c r="C181" s="149"/>
      <c r="D181" s="149"/>
      <c r="E181" s="150"/>
      <c r="F181" s="146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U181" s="265">
        <v>50000</v>
      </c>
      <c r="V181" s="141">
        <v>46</v>
      </c>
      <c r="W181" s="266">
        <f>U181*V181</f>
        <v>2300000</v>
      </c>
      <c r="X181" s="141" t="s">
        <v>125</v>
      </c>
      <c r="Y181" s="141">
        <v>1</v>
      </c>
    </row>
    <row r="182" ht="16.5" spans="2:25">
      <c r="B182" s="147"/>
      <c r="C182" s="147"/>
      <c r="D182" s="147"/>
      <c r="E182" s="147"/>
      <c r="F182" s="146"/>
      <c r="G182" s="147"/>
      <c r="H182" s="151" t="s">
        <v>52</v>
      </c>
      <c r="I182" s="151"/>
      <c r="J182" s="151"/>
      <c r="K182" s="151"/>
      <c r="L182" s="151"/>
      <c r="M182" s="151"/>
      <c r="N182" s="147"/>
      <c r="O182" s="147"/>
      <c r="P182" s="147"/>
      <c r="Q182" s="147"/>
      <c r="R182" s="147"/>
      <c r="S182" s="147"/>
      <c r="U182" s="265">
        <v>70000</v>
      </c>
      <c r="V182" s="141">
        <v>60</v>
      </c>
      <c r="W182" s="266">
        <f>U182*V182</f>
        <v>4200000</v>
      </c>
      <c r="X182" s="141" t="s">
        <v>126</v>
      </c>
      <c r="Y182" s="141">
        <v>20</v>
      </c>
    </row>
    <row r="183" ht="16.5" spans="2:25">
      <c r="B183" s="147"/>
      <c r="C183" s="147"/>
      <c r="D183" s="147"/>
      <c r="E183" s="147"/>
      <c r="F183" s="146"/>
      <c r="G183" s="147"/>
      <c r="H183" s="151" t="s">
        <v>53</v>
      </c>
      <c r="I183" s="151"/>
      <c r="J183" s="151"/>
      <c r="K183" s="151"/>
      <c r="L183" s="151"/>
      <c r="M183" s="151"/>
      <c r="N183" s="147"/>
      <c r="O183" s="147"/>
      <c r="P183" s="147"/>
      <c r="Q183" s="147"/>
      <c r="R183" s="147"/>
      <c r="S183" s="147"/>
      <c r="W183" s="266">
        <f>SUM(W180:W182)</f>
        <v>7100000</v>
      </c>
      <c r="X183" s="141" t="s">
        <v>127</v>
      </c>
      <c r="Y183" s="141">
        <v>20</v>
      </c>
    </row>
    <row r="184" ht="16.5" spans="2:25">
      <c r="B184" s="147"/>
      <c r="C184" s="147"/>
      <c r="D184" s="147"/>
      <c r="E184" s="147"/>
      <c r="F184" s="146"/>
      <c r="G184" s="147"/>
      <c r="H184" s="151" t="s">
        <v>89</v>
      </c>
      <c r="I184" s="151"/>
      <c r="J184" s="151"/>
      <c r="K184" s="151"/>
      <c r="L184" s="151"/>
      <c r="M184" s="151"/>
      <c r="N184" s="147"/>
      <c r="O184" s="147"/>
      <c r="P184" s="147"/>
      <c r="Q184" s="147"/>
      <c r="R184" s="147"/>
      <c r="S184" s="147"/>
      <c r="X184" s="141" t="s">
        <v>128</v>
      </c>
      <c r="Y184" s="141">
        <v>20</v>
      </c>
    </row>
    <row r="185" ht="16.5" spans="2:25">
      <c r="B185" s="152" t="s">
        <v>55</v>
      </c>
      <c r="C185" s="152"/>
      <c r="D185" s="153" t="s">
        <v>4</v>
      </c>
      <c r="E185" s="147" t="s">
        <v>56</v>
      </c>
      <c r="F185" s="146"/>
      <c r="G185" s="147"/>
      <c r="H185" s="151"/>
      <c r="I185" s="151"/>
      <c r="J185" s="151"/>
      <c r="K185" s="151"/>
      <c r="L185" s="151"/>
      <c r="M185" s="151"/>
      <c r="N185" s="152"/>
      <c r="O185" s="152"/>
      <c r="P185" s="147"/>
      <c r="Q185" s="147"/>
      <c r="R185" s="147"/>
      <c r="S185" s="147"/>
      <c r="X185" s="141" t="s">
        <v>129</v>
      </c>
      <c r="Y185" s="141">
        <v>15</v>
      </c>
    </row>
    <row r="186" ht="16.5" spans="2:25">
      <c r="B186" s="268" t="s">
        <v>57</v>
      </c>
      <c r="C186" s="152"/>
      <c r="D186" s="153" t="s">
        <v>4</v>
      </c>
      <c r="E186" s="147" t="s">
        <v>25</v>
      </c>
      <c r="F186" s="146"/>
      <c r="G186" s="147"/>
      <c r="H186" s="151"/>
      <c r="I186" s="151"/>
      <c r="J186" s="151"/>
      <c r="K186" s="151"/>
      <c r="L186" s="151"/>
      <c r="M186" s="151"/>
      <c r="N186" s="152"/>
      <c r="O186" s="152"/>
      <c r="P186" s="147"/>
      <c r="Q186" s="147"/>
      <c r="R186" s="147"/>
      <c r="S186" s="147"/>
      <c r="X186" s="141" t="s">
        <v>130</v>
      </c>
      <c r="Y186" s="141">
        <v>15</v>
      </c>
    </row>
    <row r="187" ht="16.5" customHeight="1" spans="2:25">
      <c r="B187" s="268" t="s">
        <v>59</v>
      </c>
      <c r="C187" s="268"/>
      <c r="D187" s="269" t="s">
        <v>4</v>
      </c>
      <c r="E187" s="270" t="s">
        <v>27</v>
      </c>
      <c r="F187" s="270"/>
      <c r="G187" s="270"/>
      <c r="H187" s="151"/>
      <c r="I187" s="151"/>
      <c r="J187" s="151"/>
      <c r="K187" s="151"/>
      <c r="L187" s="151"/>
      <c r="M187" s="147"/>
      <c r="N187" s="147"/>
      <c r="O187" s="147"/>
      <c r="P187" s="152"/>
      <c r="Q187" s="152"/>
      <c r="R187" s="147"/>
      <c r="S187" s="147"/>
      <c r="U187" s="266" t="e">
        <f>U178-W183</f>
        <v>#REF!</v>
      </c>
      <c r="X187" s="141" t="s">
        <v>131</v>
      </c>
      <c r="Y187" s="141">
        <v>16</v>
      </c>
    </row>
    <row r="188" ht="16" spans="2:19">
      <c r="B188" s="152" t="s">
        <v>61</v>
      </c>
      <c r="C188" s="152"/>
      <c r="D188" s="153" t="s">
        <v>4</v>
      </c>
      <c r="E188" s="147" t="str">
        <f>E133</f>
        <v>Langsung</v>
      </c>
      <c r="F188" s="146"/>
      <c r="G188" s="147"/>
      <c r="H188" s="147"/>
      <c r="I188" s="147"/>
      <c r="J188" s="147"/>
      <c r="K188" s="147"/>
      <c r="L188" s="147"/>
      <c r="M188" s="147"/>
      <c r="N188" s="147" t="str">
        <f>N133</f>
        <v>Keadaan Bulan Januari 2026</v>
      </c>
      <c r="O188" s="147"/>
      <c r="P188" s="147"/>
      <c r="Q188" s="147"/>
      <c r="R188" s="147"/>
      <c r="S188" s="147"/>
    </row>
    <row r="189" ht="16.75" spans="2:19">
      <c r="B189" s="152"/>
      <c r="C189" s="152"/>
      <c r="D189" s="152"/>
      <c r="E189" s="147"/>
      <c r="F189" s="146"/>
      <c r="G189" s="147"/>
      <c r="H189" s="147"/>
      <c r="I189" s="147"/>
      <c r="J189" s="147"/>
      <c r="K189" s="147"/>
      <c r="L189" s="147"/>
      <c r="M189" s="147"/>
      <c r="N189" s="147"/>
      <c r="O189" s="147"/>
      <c r="P189" s="146"/>
      <c r="Q189" s="146"/>
      <c r="R189" s="147"/>
      <c r="S189" s="147"/>
    </row>
    <row r="190" ht="29.25" customHeight="1" spans="2:19">
      <c r="B190" s="271" t="s">
        <v>64</v>
      </c>
      <c r="C190" s="272" t="s">
        <v>65</v>
      </c>
      <c r="D190" s="273"/>
      <c r="E190" s="275"/>
      <c r="F190" s="294" t="s">
        <v>66</v>
      </c>
      <c r="G190" s="276" t="s">
        <v>67</v>
      </c>
      <c r="H190" s="277"/>
      <c r="I190" s="294" t="s">
        <v>68</v>
      </c>
      <c r="J190" s="294" t="s">
        <v>69</v>
      </c>
      <c r="K190" s="294" t="s">
        <v>70</v>
      </c>
      <c r="L190" s="294" t="s">
        <v>71</v>
      </c>
      <c r="M190" s="302" t="s">
        <v>72</v>
      </c>
      <c r="N190" s="303"/>
      <c r="O190" s="302" t="s">
        <v>73</v>
      </c>
      <c r="P190" s="304"/>
      <c r="Q190" s="303"/>
      <c r="R190" s="316" t="s">
        <v>74</v>
      </c>
      <c r="S190" s="147"/>
    </row>
    <row r="191" ht="14.25" customHeight="1" spans="2:19">
      <c r="B191" s="295"/>
      <c r="C191" s="296"/>
      <c r="D191" s="297"/>
      <c r="E191" s="282"/>
      <c r="F191" s="283"/>
      <c r="G191" s="298" t="s">
        <v>75</v>
      </c>
      <c r="H191" s="298" t="s">
        <v>76</v>
      </c>
      <c r="I191" s="283"/>
      <c r="J191" s="283"/>
      <c r="K191" s="283"/>
      <c r="L191" s="283"/>
      <c r="M191" s="298" t="s">
        <v>17</v>
      </c>
      <c r="N191" s="298" t="s">
        <v>16</v>
      </c>
      <c r="O191" s="298" t="s">
        <v>17</v>
      </c>
      <c r="P191" s="307" t="s">
        <v>16</v>
      </c>
      <c r="Q191" s="322"/>
      <c r="R191" s="318"/>
      <c r="S191" s="147"/>
    </row>
    <row r="192" ht="16" spans="2:19">
      <c r="B192" s="299"/>
      <c r="C192" s="300"/>
      <c r="D192" s="301"/>
      <c r="E192" s="288"/>
      <c r="F192" s="289"/>
      <c r="G192" s="289"/>
      <c r="H192" s="289"/>
      <c r="I192" s="289"/>
      <c r="J192" s="289"/>
      <c r="K192" s="289"/>
      <c r="L192" s="289"/>
      <c r="M192" s="289"/>
      <c r="N192" s="289"/>
      <c r="O192" s="289"/>
      <c r="P192" s="310" t="s">
        <v>77</v>
      </c>
      <c r="Q192" s="319" t="s">
        <v>19</v>
      </c>
      <c r="R192" s="323"/>
      <c r="S192" s="147"/>
    </row>
    <row r="193" ht="16" spans="2:19">
      <c r="B193" s="172">
        <v>1</v>
      </c>
      <c r="C193" s="173">
        <v>2</v>
      </c>
      <c r="D193" s="174"/>
      <c r="E193" s="175"/>
      <c r="F193" s="175">
        <v>3</v>
      </c>
      <c r="G193" s="176">
        <v>4</v>
      </c>
      <c r="H193" s="176">
        <v>5</v>
      </c>
      <c r="I193" s="176">
        <v>6</v>
      </c>
      <c r="J193" s="176">
        <v>7</v>
      </c>
      <c r="K193" s="176">
        <v>8</v>
      </c>
      <c r="L193" s="176">
        <v>9</v>
      </c>
      <c r="M193" s="176">
        <v>10</v>
      </c>
      <c r="N193" s="176">
        <v>11</v>
      </c>
      <c r="O193" s="176">
        <v>12</v>
      </c>
      <c r="P193" s="176">
        <v>13</v>
      </c>
      <c r="Q193" s="173">
        <v>14</v>
      </c>
      <c r="R193" s="233">
        <v>15</v>
      </c>
      <c r="S193" s="147"/>
    </row>
    <row r="194" ht="26.5" customHeight="1" spans="2:19">
      <c r="B194" s="290">
        <v>1</v>
      </c>
      <c r="C194" s="291" t="s">
        <v>132</v>
      </c>
      <c r="D194" s="292"/>
      <c r="E194" s="293"/>
      <c r="F194" s="178"/>
      <c r="G194" s="179" t="s">
        <v>79</v>
      </c>
      <c r="H194" s="179" t="s">
        <v>80</v>
      </c>
      <c r="I194" s="311">
        <v>2730000</v>
      </c>
      <c r="J194" s="312" t="s">
        <v>81</v>
      </c>
      <c r="K194" s="313" t="s">
        <v>81</v>
      </c>
      <c r="L194" s="205">
        <f>I194/I199*100</f>
        <v>100</v>
      </c>
      <c r="M194" s="206">
        <f>P194/I194*100</f>
        <v>0</v>
      </c>
      <c r="N194" s="207">
        <f>P194/I194</f>
        <v>0</v>
      </c>
      <c r="O194" s="207">
        <f>L194*M194/100</f>
        <v>0</v>
      </c>
      <c r="P194" s="311">
        <v>0</v>
      </c>
      <c r="Q194" s="234">
        <f>L194*M194/100</f>
        <v>0</v>
      </c>
      <c r="R194" s="235">
        <f>I194-P194</f>
        <v>2730000</v>
      </c>
      <c r="S194" s="147"/>
    </row>
    <row r="195" ht="15.75" customHeight="1" spans="2:19">
      <c r="B195" s="290"/>
      <c r="C195" s="291"/>
      <c r="D195" s="292"/>
      <c r="E195" s="293"/>
      <c r="F195" s="178"/>
      <c r="G195" s="180"/>
      <c r="H195" s="180"/>
      <c r="I195" s="311">
        <v>0</v>
      </c>
      <c r="J195" s="312"/>
      <c r="K195" s="312"/>
      <c r="L195" s="205">
        <f>I195/I199*100</f>
        <v>0</v>
      </c>
      <c r="M195" s="206"/>
      <c r="N195" s="207"/>
      <c r="O195" s="207"/>
      <c r="P195" s="311">
        <v>0</v>
      </c>
      <c r="Q195" s="234"/>
      <c r="R195" s="235">
        <f>I195-P195</f>
        <v>0</v>
      </c>
      <c r="S195" s="147"/>
    </row>
    <row r="196" ht="26.5" customHeight="1" spans="2:19">
      <c r="B196" s="177"/>
      <c r="C196" s="162"/>
      <c r="D196" s="147"/>
      <c r="E196" s="163"/>
      <c r="F196" s="178"/>
      <c r="G196" s="180"/>
      <c r="H196" s="180"/>
      <c r="I196" s="202"/>
      <c r="J196" s="203"/>
      <c r="K196" s="208"/>
      <c r="L196" s="205"/>
      <c r="M196" s="206"/>
      <c r="N196" s="207"/>
      <c r="O196" s="207"/>
      <c r="P196" s="202"/>
      <c r="Q196" s="234"/>
      <c r="R196" s="235"/>
      <c r="S196" s="147"/>
    </row>
    <row r="197" ht="15" hidden="1" customHeight="1" spans="2:19">
      <c r="B197" s="177"/>
      <c r="C197" s="162"/>
      <c r="D197" s="147"/>
      <c r="E197" s="163"/>
      <c r="F197" s="178"/>
      <c r="G197" s="180"/>
      <c r="H197" s="180"/>
      <c r="I197" s="202"/>
      <c r="J197" s="203"/>
      <c r="K197" s="208"/>
      <c r="L197" s="205"/>
      <c r="M197" s="206"/>
      <c r="N197" s="207"/>
      <c r="O197" s="207"/>
      <c r="P197" s="202"/>
      <c r="Q197" s="234"/>
      <c r="R197" s="235"/>
      <c r="S197" s="147"/>
    </row>
    <row r="198" ht="15" hidden="1" customHeight="1" spans="2:19">
      <c r="B198" s="242"/>
      <c r="C198" s="324"/>
      <c r="D198" s="325"/>
      <c r="E198" s="326"/>
      <c r="F198" s="178"/>
      <c r="G198" s="184"/>
      <c r="H198" s="184"/>
      <c r="I198" s="202"/>
      <c r="J198" s="203"/>
      <c r="K198" s="208"/>
      <c r="L198" s="315"/>
      <c r="M198" s="206"/>
      <c r="N198" s="207"/>
      <c r="O198" s="207"/>
      <c r="P198" s="202"/>
      <c r="Q198" s="234"/>
      <c r="R198" s="235"/>
      <c r="S198" s="147"/>
    </row>
    <row r="199" ht="21.75" spans="2:19">
      <c r="B199" s="185" t="s">
        <v>83</v>
      </c>
      <c r="C199" s="186"/>
      <c r="D199" s="186"/>
      <c r="E199" s="186"/>
      <c r="F199" s="186"/>
      <c r="G199" s="186"/>
      <c r="H199" s="187"/>
      <c r="I199" s="211">
        <f>SUM(I194:I198)</f>
        <v>2730000</v>
      </c>
      <c r="J199" s="212" t="s">
        <v>84</v>
      </c>
      <c r="K199" s="213"/>
      <c r="L199" s="214">
        <f>SUM(L194:L198)</f>
        <v>100</v>
      </c>
      <c r="M199" s="225"/>
      <c r="N199" s="214">
        <f>SUM(N194:N198)</f>
        <v>0</v>
      </c>
      <c r="O199" s="214">
        <f>SUM(O194:O198)</f>
        <v>0</v>
      </c>
      <c r="P199" s="226">
        <f>SUM(P194:P198)</f>
        <v>0</v>
      </c>
      <c r="Q199" s="238">
        <f>SUM(Q194:Q198)</f>
        <v>0</v>
      </c>
      <c r="R199" s="239">
        <f>SUM(R194:R198)</f>
        <v>2730000</v>
      </c>
      <c r="S199" s="147"/>
    </row>
    <row r="200" ht="16.75" spans="2:19">
      <c r="B200" s="147"/>
      <c r="C200" s="147"/>
      <c r="D200" s="147"/>
      <c r="E200" s="147"/>
      <c r="F200" s="146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</row>
    <row r="201" ht="16" spans="2:19">
      <c r="B201" s="147"/>
      <c r="C201" s="147"/>
      <c r="D201" s="147"/>
      <c r="E201" s="147"/>
      <c r="F201" s="146"/>
      <c r="G201" s="147"/>
      <c r="H201" s="147"/>
      <c r="I201" s="217"/>
      <c r="J201" s="147"/>
      <c r="K201" s="147"/>
      <c r="L201" s="147"/>
      <c r="M201" s="147"/>
      <c r="N201" s="147"/>
      <c r="O201" s="189"/>
      <c r="P201" s="189" t="str">
        <f>P145</f>
        <v>Polebunging, 31 Januari 2026</v>
      </c>
      <c r="Q201" s="147"/>
      <c r="R201" s="147"/>
      <c r="S201" s="147"/>
    </row>
    <row r="202" ht="16" spans="2:19">
      <c r="B202" s="147"/>
      <c r="C202" s="147"/>
      <c r="D202" s="147"/>
      <c r="E202" s="147"/>
      <c r="F202" s="146"/>
      <c r="G202" s="147"/>
      <c r="H202" s="147"/>
      <c r="I202" s="147"/>
      <c r="J202" s="147"/>
      <c r="K202" s="147"/>
      <c r="L202" s="147"/>
      <c r="M202" s="147"/>
      <c r="N202" s="147"/>
      <c r="O202" s="218"/>
      <c r="P202" s="218" t="s">
        <v>86</v>
      </c>
      <c r="Q202" s="147"/>
      <c r="R202" s="147"/>
      <c r="S202" s="147"/>
    </row>
    <row r="203" ht="16" spans="2:19">
      <c r="B203" s="146"/>
      <c r="C203" s="147"/>
      <c r="D203" s="147"/>
      <c r="E203" s="147"/>
      <c r="F203" s="146"/>
      <c r="G203" s="147"/>
      <c r="H203" s="147"/>
      <c r="I203" s="217"/>
      <c r="J203" s="147"/>
      <c r="K203" s="147"/>
      <c r="L203" s="147"/>
      <c r="M203" s="147"/>
      <c r="N203" s="147"/>
      <c r="O203" s="218"/>
      <c r="P203" s="218"/>
      <c r="Q203" s="147"/>
      <c r="R203" s="147"/>
      <c r="S203" s="147"/>
    </row>
    <row r="204" ht="16" spans="2:19">
      <c r="B204" s="147"/>
      <c r="C204" s="147"/>
      <c r="D204" s="147"/>
      <c r="E204" s="147"/>
      <c r="F204" s="146"/>
      <c r="G204" s="147"/>
      <c r="H204" s="147"/>
      <c r="I204" s="147"/>
      <c r="J204" s="147"/>
      <c r="K204" s="147"/>
      <c r="L204" s="147"/>
      <c r="M204" s="147"/>
      <c r="N204" s="147"/>
      <c r="O204" s="218"/>
      <c r="P204" s="218"/>
      <c r="Q204" s="147"/>
      <c r="R204" s="147"/>
      <c r="S204" s="147"/>
    </row>
    <row r="205" ht="16" spans="2:19">
      <c r="B205" s="147"/>
      <c r="C205" s="147"/>
      <c r="D205" s="147"/>
      <c r="E205" s="147"/>
      <c r="F205" s="146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</row>
    <row r="206" ht="16" spans="2:19">
      <c r="B206" s="147"/>
      <c r="C206" s="147"/>
      <c r="D206" s="147"/>
      <c r="E206" s="147"/>
      <c r="F206" s="146"/>
      <c r="G206" s="147"/>
      <c r="H206" s="147"/>
      <c r="I206" s="147"/>
      <c r="J206" s="147"/>
      <c r="K206" s="147"/>
      <c r="L206" s="147"/>
      <c r="M206" s="147"/>
      <c r="N206" s="147"/>
      <c r="O206" s="219"/>
      <c r="P206" s="219" t="s">
        <v>133</v>
      </c>
      <c r="Q206" s="147"/>
      <c r="R206" s="147"/>
      <c r="S206" s="147"/>
    </row>
    <row r="207" ht="16" spans="2:19">
      <c r="B207" s="147"/>
      <c r="C207" s="147"/>
      <c r="D207" s="147"/>
      <c r="E207" s="147"/>
      <c r="F207" s="146"/>
      <c r="G207" s="147"/>
      <c r="H207" s="147"/>
      <c r="I207" s="147"/>
      <c r="J207" s="147"/>
      <c r="K207" s="147"/>
      <c r="L207" s="147"/>
      <c r="M207" s="147"/>
      <c r="N207" s="147"/>
      <c r="O207" s="189"/>
      <c r="P207" s="495" t="s">
        <v>134</v>
      </c>
      <c r="Q207" s="147"/>
      <c r="R207" s="147"/>
      <c r="S207" s="147"/>
    </row>
    <row r="208" ht="16" spans="2:19">
      <c r="B208" s="143" t="s">
        <v>50</v>
      </c>
      <c r="C208" s="144"/>
      <c r="D208" s="144"/>
      <c r="E208" s="145"/>
      <c r="F208" s="146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</row>
    <row r="209" ht="16" spans="2:19">
      <c r="B209" s="148" t="s">
        <v>51</v>
      </c>
      <c r="C209" s="149"/>
      <c r="D209" s="149"/>
      <c r="E209" s="150"/>
      <c r="F209" s="146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</row>
    <row r="210" ht="16.5" spans="2:19">
      <c r="B210" s="147"/>
      <c r="C210" s="147"/>
      <c r="D210" s="147"/>
      <c r="E210" s="147"/>
      <c r="F210" s="146"/>
      <c r="G210" s="147"/>
      <c r="H210" s="151" t="s">
        <v>52</v>
      </c>
      <c r="I210" s="151"/>
      <c r="J210" s="151"/>
      <c r="K210" s="151"/>
      <c r="L210" s="151"/>
      <c r="M210" s="151"/>
      <c r="N210" s="147"/>
      <c r="O210" s="147"/>
      <c r="P210" s="147"/>
      <c r="Q210" s="147"/>
      <c r="R210" s="147"/>
      <c r="S210" s="147"/>
    </row>
    <row r="211" ht="16.5" spans="2:19">
      <c r="B211" s="147"/>
      <c r="C211" s="147"/>
      <c r="D211" s="147"/>
      <c r="E211" s="147"/>
      <c r="F211" s="146"/>
      <c r="G211" s="147"/>
      <c r="H211" s="151" t="s">
        <v>53</v>
      </c>
      <c r="I211" s="151"/>
      <c r="J211" s="151"/>
      <c r="K211" s="151"/>
      <c r="L211" s="151"/>
      <c r="M211" s="151"/>
      <c r="N211" s="147"/>
      <c r="O211" s="147"/>
      <c r="P211" s="147"/>
      <c r="Q211" s="147"/>
      <c r="R211" s="147"/>
      <c r="S211" s="147"/>
    </row>
    <row r="212" ht="16.5" spans="2:19">
      <c r="B212" s="147"/>
      <c r="C212" s="147"/>
      <c r="D212" s="147"/>
      <c r="E212" s="147"/>
      <c r="F212" s="146"/>
      <c r="G212" s="147"/>
      <c r="H212" s="151" t="s">
        <v>89</v>
      </c>
      <c r="I212" s="151"/>
      <c r="J212" s="151"/>
      <c r="K212" s="151"/>
      <c r="L212" s="151"/>
      <c r="M212" s="151"/>
      <c r="N212" s="147"/>
      <c r="O212" s="147"/>
      <c r="P212" s="147"/>
      <c r="Q212" s="147"/>
      <c r="R212" s="147"/>
      <c r="S212" s="147"/>
    </row>
    <row r="213" ht="16.5" spans="2:19">
      <c r="B213" s="152" t="s">
        <v>55</v>
      </c>
      <c r="C213" s="152"/>
      <c r="D213" s="153" t="s">
        <v>4</v>
      </c>
      <c r="E213" s="147" t="s">
        <v>56</v>
      </c>
      <c r="F213" s="146"/>
      <c r="G213" s="147"/>
      <c r="H213" s="151"/>
      <c r="I213" s="151"/>
      <c r="J213" s="151"/>
      <c r="K213" s="151"/>
      <c r="L213" s="151"/>
      <c r="M213" s="151"/>
      <c r="N213" s="152"/>
      <c r="O213" s="152"/>
      <c r="P213" s="147"/>
      <c r="Q213" s="147"/>
      <c r="R213" s="147"/>
      <c r="S213" s="147"/>
    </row>
    <row r="214" ht="16.5" spans="2:19">
      <c r="B214" s="268" t="s">
        <v>57</v>
      </c>
      <c r="C214" s="152"/>
      <c r="D214" s="153" t="s">
        <v>4</v>
      </c>
      <c r="E214" s="147" t="s">
        <v>25</v>
      </c>
      <c r="F214" s="146"/>
      <c r="G214" s="147"/>
      <c r="H214" s="151"/>
      <c r="I214" s="151"/>
      <c r="J214" s="151"/>
      <c r="K214" s="151"/>
      <c r="L214" s="151"/>
      <c r="M214" s="151"/>
      <c r="N214" s="152"/>
      <c r="O214" s="152"/>
      <c r="P214" s="147"/>
      <c r="Q214" s="147"/>
      <c r="R214" s="147"/>
      <c r="S214" s="147"/>
    </row>
    <row r="215" ht="16.5" spans="2:19">
      <c r="B215" s="268" t="s">
        <v>59</v>
      </c>
      <c r="C215" s="268"/>
      <c r="D215" s="269" t="s">
        <v>4</v>
      </c>
      <c r="E215" s="270" t="s">
        <v>135</v>
      </c>
      <c r="F215" s="270"/>
      <c r="G215" s="270"/>
      <c r="H215" s="151"/>
      <c r="I215" s="151"/>
      <c r="J215" s="151"/>
      <c r="K215" s="151"/>
      <c r="L215" s="151"/>
      <c r="M215" s="147"/>
      <c r="N215" s="147"/>
      <c r="O215" s="147"/>
      <c r="P215" s="152"/>
      <c r="Q215" s="152"/>
      <c r="R215" s="147"/>
      <c r="S215" s="147"/>
    </row>
    <row r="216" ht="16" spans="2:19">
      <c r="B216" s="152" t="s">
        <v>61</v>
      </c>
      <c r="C216" s="152"/>
      <c r="D216" s="153" t="s">
        <v>4</v>
      </c>
      <c r="E216" s="147" t="str">
        <f>E186</f>
        <v>Administrasi Umum Perangkat Daerah</v>
      </c>
      <c r="F216" s="146"/>
      <c r="G216" s="147"/>
      <c r="H216" s="147"/>
      <c r="I216" s="147"/>
      <c r="J216" s="147"/>
      <c r="K216" s="147"/>
      <c r="L216" s="147"/>
      <c r="M216" s="147"/>
      <c r="N216" s="147" t="str">
        <f>N42</f>
        <v>Keadaan Bulan Januari 2026</v>
      </c>
      <c r="O216" s="147"/>
      <c r="P216" s="147"/>
      <c r="Q216" s="147"/>
      <c r="R216" s="147"/>
      <c r="S216" s="147"/>
    </row>
    <row r="217" ht="16.75" spans="2:19">
      <c r="B217" s="152"/>
      <c r="C217" s="152"/>
      <c r="D217" s="152"/>
      <c r="E217" s="147"/>
      <c r="F217" s="146"/>
      <c r="G217" s="147"/>
      <c r="H217" s="147"/>
      <c r="I217" s="147"/>
      <c r="J217" s="147"/>
      <c r="K217" s="147"/>
      <c r="L217" s="147"/>
      <c r="M217" s="147"/>
      <c r="N217" s="147"/>
      <c r="O217" s="147"/>
      <c r="P217" s="146"/>
      <c r="Q217" s="146"/>
      <c r="R217" s="147"/>
      <c r="S217" s="147"/>
    </row>
    <row r="218" ht="29.25" customHeight="1" spans="2:19">
      <c r="B218" s="271" t="s">
        <v>64</v>
      </c>
      <c r="C218" s="272" t="s">
        <v>65</v>
      </c>
      <c r="D218" s="273"/>
      <c r="E218" s="274"/>
      <c r="F218" s="275" t="s">
        <v>66</v>
      </c>
      <c r="G218" s="276" t="s">
        <v>67</v>
      </c>
      <c r="H218" s="277"/>
      <c r="I218" s="294" t="s">
        <v>68</v>
      </c>
      <c r="J218" s="294" t="s">
        <v>69</v>
      </c>
      <c r="K218" s="294" t="s">
        <v>70</v>
      </c>
      <c r="L218" s="294" t="s">
        <v>71</v>
      </c>
      <c r="M218" s="302" t="s">
        <v>72</v>
      </c>
      <c r="N218" s="303"/>
      <c r="O218" s="302" t="s">
        <v>73</v>
      </c>
      <c r="P218" s="304"/>
      <c r="Q218" s="304"/>
      <c r="R218" s="316" t="s">
        <v>74</v>
      </c>
      <c r="S218" s="147"/>
    </row>
    <row r="219" ht="16" spans="2:19">
      <c r="B219" s="278"/>
      <c r="C219" s="279"/>
      <c r="D219" s="280"/>
      <c r="E219" s="281"/>
      <c r="F219" s="282"/>
      <c r="G219" s="283" t="s">
        <v>75</v>
      </c>
      <c r="H219" s="283" t="s">
        <v>76</v>
      </c>
      <c r="I219" s="305"/>
      <c r="J219" s="283"/>
      <c r="K219" s="283"/>
      <c r="L219" s="306"/>
      <c r="M219" s="283" t="s">
        <v>17</v>
      </c>
      <c r="N219" s="298" t="s">
        <v>16</v>
      </c>
      <c r="O219" s="298" t="s">
        <v>17</v>
      </c>
      <c r="P219" s="307" t="s">
        <v>16</v>
      </c>
      <c r="Q219" s="317"/>
      <c r="R219" s="318"/>
      <c r="S219" s="147"/>
    </row>
    <row r="220" ht="16" spans="2:19">
      <c r="B220" s="284"/>
      <c r="C220" s="285"/>
      <c r="D220" s="286"/>
      <c r="E220" s="287"/>
      <c r="F220" s="288"/>
      <c r="G220" s="289"/>
      <c r="H220" s="289"/>
      <c r="I220" s="308"/>
      <c r="J220" s="289"/>
      <c r="K220" s="289"/>
      <c r="L220" s="309"/>
      <c r="M220" s="308"/>
      <c r="N220" s="289"/>
      <c r="O220" s="289"/>
      <c r="P220" s="310" t="s">
        <v>77</v>
      </c>
      <c r="Q220" s="319" t="s">
        <v>19</v>
      </c>
      <c r="R220" s="318"/>
      <c r="S220" s="147"/>
    </row>
    <row r="221" ht="16" spans="2:19">
      <c r="B221" s="172">
        <v>1</v>
      </c>
      <c r="C221" s="173">
        <v>2</v>
      </c>
      <c r="D221" s="174"/>
      <c r="E221" s="175"/>
      <c r="F221" s="175">
        <v>3</v>
      </c>
      <c r="G221" s="176">
        <v>4</v>
      </c>
      <c r="H221" s="176">
        <v>5</v>
      </c>
      <c r="I221" s="176">
        <v>6</v>
      </c>
      <c r="J221" s="176">
        <v>7</v>
      </c>
      <c r="K221" s="176">
        <v>8</v>
      </c>
      <c r="L221" s="176">
        <v>9</v>
      </c>
      <c r="M221" s="176">
        <v>10</v>
      </c>
      <c r="N221" s="176">
        <v>11</v>
      </c>
      <c r="O221" s="176">
        <v>12</v>
      </c>
      <c r="P221" s="176">
        <v>13</v>
      </c>
      <c r="Q221" s="173">
        <v>14</v>
      </c>
      <c r="R221" s="233">
        <v>15</v>
      </c>
      <c r="S221" s="147"/>
    </row>
    <row r="222" ht="16" spans="2:19">
      <c r="B222" s="290"/>
      <c r="C222" s="291"/>
      <c r="D222" s="292"/>
      <c r="E222" s="293"/>
      <c r="F222" s="178"/>
      <c r="G222" s="179" t="s">
        <v>79</v>
      </c>
      <c r="H222" s="179" t="s">
        <v>80</v>
      </c>
      <c r="I222" s="311"/>
      <c r="J222" s="312"/>
      <c r="K222" s="313"/>
      <c r="L222" s="205"/>
      <c r="M222" s="206"/>
      <c r="N222" s="207"/>
      <c r="O222" s="207"/>
      <c r="P222" s="311"/>
      <c r="Q222" s="234"/>
      <c r="R222" s="235"/>
      <c r="S222" s="147"/>
    </row>
    <row r="223" ht="16" spans="2:19">
      <c r="B223" s="177">
        <v>1</v>
      </c>
      <c r="C223" s="162" t="s">
        <v>136</v>
      </c>
      <c r="D223" s="147"/>
      <c r="E223" s="163"/>
      <c r="F223" s="178"/>
      <c r="G223" s="180"/>
      <c r="H223" s="180"/>
      <c r="I223" s="202">
        <v>13200000</v>
      </c>
      <c r="J223" s="203"/>
      <c r="K223" s="208"/>
      <c r="L223" s="205">
        <f>I223/I225*100</f>
        <v>73.5950044603033</v>
      </c>
      <c r="M223" s="206">
        <f>P223/I223*100</f>
        <v>0</v>
      </c>
      <c r="N223" s="207">
        <f>P223/I223</f>
        <v>0</v>
      </c>
      <c r="O223" s="207">
        <f>L223*M223/100</f>
        <v>0</v>
      </c>
      <c r="P223" s="202">
        <v>0</v>
      </c>
      <c r="Q223" s="234">
        <f>L223*M223/100</f>
        <v>0</v>
      </c>
      <c r="R223" s="235">
        <f t="shared" ref="R223:R224" si="14">I223-P223</f>
        <v>13200000</v>
      </c>
      <c r="S223" s="147"/>
    </row>
    <row r="224" ht="16" spans="2:19">
      <c r="B224" s="242">
        <v>2</v>
      </c>
      <c r="C224" s="243" t="s">
        <v>137</v>
      </c>
      <c r="D224" s="244"/>
      <c r="E224" s="245"/>
      <c r="F224" s="178"/>
      <c r="G224" s="180"/>
      <c r="H224" s="180"/>
      <c r="I224" s="202">
        <v>4736000</v>
      </c>
      <c r="J224" s="203"/>
      <c r="K224" s="208"/>
      <c r="L224" s="205">
        <f>I224/I225*100</f>
        <v>26.4049955396967</v>
      </c>
      <c r="M224" s="206">
        <f>P224/I224*100</f>
        <v>0</v>
      </c>
      <c r="N224" s="207">
        <f>P224/I224</f>
        <v>0</v>
      </c>
      <c r="O224" s="207">
        <f>L224*M224/100</f>
        <v>0</v>
      </c>
      <c r="P224" s="202">
        <v>0</v>
      </c>
      <c r="Q224" s="234">
        <f>L224*M224/100</f>
        <v>0</v>
      </c>
      <c r="R224" s="235">
        <f t="shared" si="14"/>
        <v>4736000</v>
      </c>
      <c r="S224" s="147"/>
    </row>
    <row r="225" ht="21.75" spans="2:19">
      <c r="B225" s="185" t="s">
        <v>83</v>
      </c>
      <c r="C225" s="186"/>
      <c r="D225" s="186"/>
      <c r="E225" s="186"/>
      <c r="F225" s="186"/>
      <c r="G225" s="186"/>
      <c r="H225" s="187"/>
      <c r="I225" s="211">
        <f>SUM(I222:I224)</f>
        <v>17936000</v>
      </c>
      <c r="J225" s="212" t="s">
        <v>84</v>
      </c>
      <c r="K225" s="213"/>
      <c r="L225" s="214">
        <f>SUM(L222:L224)</f>
        <v>100</v>
      </c>
      <c r="M225" s="225"/>
      <c r="N225" s="214">
        <f>SUM(N222:N224)</f>
        <v>0</v>
      </c>
      <c r="O225" s="214">
        <f>SUM(O222:O224)</f>
        <v>0</v>
      </c>
      <c r="P225" s="226">
        <f>SUM(P222:P224)</f>
        <v>0</v>
      </c>
      <c r="Q225" s="238">
        <f>SUM(Q222:Q224)</f>
        <v>0</v>
      </c>
      <c r="R225" s="239">
        <f>SUM(R222:R224)</f>
        <v>17936000</v>
      </c>
      <c r="S225" s="147"/>
    </row>
    <row r="226" ht="16.75" spans="2:19">
      <c r="B226" s="147"/>
      <c r="C226" s="147"/>
      <c r="D226" s="147"/>
      <c r="E226" s="147"/>
      <c r="F226" s="146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</row>
    <row r="227" ht="16" spans="2:19">
      <c r="B227" s="147"/>
      <c r="C227" s="147"/>
      <c r="D227" s="147"/>
      <c r="E227" s="147"/>
      <c r="F227" s="146"/>
      <c r="G227" s="147"/>
      <c r="H227" s="147"/>
      <c r="I227" s="217"/>
      <c r="J227" s="147"/>
      <c r="K227" s="147"/>
      <c r="L227" s="147"/>
      <c r="M227" s="147"/>
      <c r="N227" s="147"/>
      <c r="O227" s="189"/>
      <c r="P227" s="189" t="str">
        <f>P201</f>
        <v>Polebunging, 31 Januari 2026</v>
      </c>
      <c r="Q227" s="147"/>
      <c r="R227" s="147"/>
      <c r="S227" s="147"/>
    </row>
    <row r="228" ht="16" spans="2:19">
      <c r="B228" s="147"/>
      <c r="C228" s="147"/>
      <c r="D228" s="147"/>
      <c r="E228" s="147"/>
      <c r="F228" s="146"/>
      <c r="G228" s="147"/>
      <c r="H228" s="147"/>
      <c r="I228" s="217"/>
      <c r="J228" s="147"/>
      <c r="K228" s="147"/>
      <c r="L228" s="147"/>
      <c r="M228" s="147"/>
      <c r="N228" s="147"/>
      <c r="O228" s="218"/>
      <c r="P228" s="218" t="s">
        <v>86</v>
      </c>
      <c r="Q228" s="147"/>
      <c r="R228" s="147"/>
      <c r="S228" s="147"/>
    </row>
    <row r="229" ht="16" spans="2:19">
      <c r="B229" s="147"/>
      <c r="C229" s="147"/>
      <c r="D229" s="147"/>
      <c r="E229" s="147"/>
      <c r="F229" s="146"/>
      <c r="G229" s="147"/>
      <c r="H229" s="147"/>
      <c r="I229" s="217"/>
      <c r="J229" s="147"/>
      <c r="K229" s="147"/>
      <c r="L229" s="147"/>
      <c r="M229" s="147"/>
      <c r="N229" s="147"/>
      <c r="O229" s="218"/>
      <c r="P229" s="218"/>
      <c r="Q229" s="147"/>
      <c r="R229" s="147"/>
      <c r="S229" s="147"/>
    </row>
    <row r="230" ht="16" spans="2:19">
      <c r="B230" s="147"/>
      <c r="C230" s="147"/>
      <c r="D230" s="147"/>
      <c r="E230" s="147"/>
      <c r="F230" s="146"/>
      <c r="G230" s="147"/>
      <c r="H230" s="147"/>
      <c r="I230" s="147"/>
      <c r="J230" s="147"/>
      <c r="K230" s="147"/>
      <c r="L230" s="147"/>
      <c r="M230" s="147"/>
      <c r="N230" s="147"/>
      <c r="O230" s="218"/>
      <c r="P230" s="218"/>
      <c r="Q230" s="147"/>
      <c r="R230" s="147"/>
      <c r="S230" s="147"/>
    </row>
    <row r="231" ht="16" spans="2:19">
      <c r="B231" s="147"/>
      <c r="C231" s="147"/>
      <c r="D231" s="147"/>
      <c r="E231" s="147"/>
      <c r="F231" s="146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</row>
    <row r="232" ht="16" spans="2:19">
      <c r="B232" s="147"/>
      <c r="C232" s="147"/>
      <c r="D232" s="147"/>
      <c r="E232" s="147"/>
      <c r="F232" s="146"/>
      <c r="G232" s="147"/>
      <c r="H232" s="147"/>
      <c r="I232" s="147"/>
      <c r="J232" s="147"/>
      <c r="K232" s="147"/>
      <c r="L232" s="147"/>
      <c r="M232" s="147"/>
      <c r="N232" s="147"/>
      <c r="O232" s="219"/>
      <c r="P232" s="219" t="s">
        <v>133</v>
      </c>
      <c r="Q232" s="147"/>
      <c r="R232" s="147"/>
      <c r="S232" s="147"/>
    </row>
    <row r="233" ht="16" spans="2:19">
      <c r="B233" s="147"/>
      <c r="C233" s="147"/>
      <c r="D233" s="147"/>
      <c r="E233" s="147"/>
      <c r="F233" s="146"/>
      <c r="G233" s="147"/>
      <c r="H233" s="147"/>
      <c r="I233" s="147"/>
      <c r="J233" s="147"/>
      <c r="K233" s="147"/>
      <c r="L233" s="147"/>
      <c r="M233" s="147"/>
      <c r="N233" s="147"/>
      <c r="O233" s="189"/>
      <c r="P233" s="495" t="s">
        <v>134</v>
      </c>
      <c r="Q233" s="147"/>
      <c r="R233" s="147"/>
      <c r="S233" s="147"/>
    </row>
    <row r="234" ht="16" spans="2:19">
      <c r="B234" s="143" t="s">
        <v>50</v>
      </c>
      <c r="C234" s="144"/>
      <c r="D234" s="144"/>
      <c r="E234" s="145"/>
      <c r="F234" s="146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</row>
    <row r="235" ht="16" spans="2:19">
      <c r="B235" s="148" t="s">
        <v>51</v>
      </c>
      <c r="C235" s="149"/>
      <c r="D235" s="149"/>
      <c r="E235" s="150"/>
      <c r="F235" s="146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</row>
    <row r="236" ht="16.5" spans="2:19">
      <c r="B236" s="147"/>
      <c r="C236" s="147"/>
      <c r="D236" s="147"/>
      <c r="E236" s="147"/>
      <c r="F236" s="146"/>
      <c r="G236" s="147"/>
      <c r="H236" s="151" t="s">
        <v>52</v>
      </c>
      <c r="I236" s="151"/>
      <c r="J236" s="151"/>
      <c r="K236" s="151"/>
      <c r="L236" s="151"/>
      <c r="M236" s="151"/>
      <c r="N236" s="147"/>
      <c r="O236" s="147"/>
      <c r="P236" s="147"/>
      <c r="Q236" s="147"/>
      <c r="R236" s="147"/>
      <c r="S236" s="147"/>
    </row>
    <row r="237" ht="16.5" spans="2:19">
      <c r="B237" s="147"/>
      <c r="C237" s="147"/>
      <c r="D237" s="147"/>
      <c r="E237" s="147"/>
      <c r="F237" s="146"/>
      <c r="G237" s="147"/>
      <c r="H237" s="151" t="s">
        <v>53</v>
      </c>
      <c r="I237" s="151"/>
      <c r="J237" s="151"/>
      <c r="K237" s="151"/>
      <c r="L237" s="151"/>
      <c r="M237" s="151"/>
      <c r="N237" s="147"/>
      <c r="O237" s="147"/>
      <c r="P237" s="147"/>
      <c r="Q237" s="147"/>
      <c r="R237" s="147"/>
      <c r="S237" s="147"/>
    </row>
    <row r="238" ht="16.5" spans="2:19">
      <c r="B238" s="147"/>
      <c r="C238" s="147"/>
      <c r="D238" s="147"/>
      <c r="E238" s="147"/>
      <c r="F238" s="146"/>
      <c r="G238" s="147"/>
      <c r="H238" s="151" t="s">
        <v>89</v>
      </c>
      <c r="I238" s="151"/>
      <c r="J238" s="151"/>
      <c r="K238" s="151"/>
      <c r="L238" s="151"/>
      <c r="M238" s="151"/>
      <c r="N238" s="147"/>
      <c r="O238" s="147"/>
      <c r="P238" s="147"/>
      <c r="Q238" s="147"/>
      <c r="R238" s="147"/>
      <c r="S238" s="147"/>
    </row>
    <row r="239" ht="16.5" spans="2:19">
      <c r="B239" s="152" t="s">
        <v>55</v>
      </c>
      <c r="C239" s="152"/>
      <c r="D239" s="153" t="s">
        <v>4</v>
      </c>
      <c r="E239" s="147" t="s">
        <v>56</v>
      </c>
      <c r="F239" s="146"/>
      <c r="G239" s="147"/>
      <c r="H239" s="151"/>
      <c r="I239" s="151"/>
      <c r="J239" s="151"/>
      <c r="K239" s="151"/>
      <c r="L239" s="151"/>
      <c r="M239" s="151"/>
      <c r="N239" s="152"/>
      <c r="O239" s="152"/>
      <c r="P239" s="147"/>
      <c r="Q239" s="147"/>
      <c r="R239" s="147"/>
      <c r="S239" s="147"/>
    </row>
    <row r="240" ht="16.5" spans="2:19">
      <c r="B240" s="268" t="s">
        <v>57</v>
      </c>
      <c r="C240" s="152"/>
      <c r="D240" s="153" t="s">
        <v>4</v>
      </c>
      <c r="E240" s="147" t="s">
        <v>30</v>
      </c>
      <c r="F240" s="146"/>
      <c r="G240" s="147"/>
      <c r="H240" s="151"/>
      <c r="I240" s="151"/>
      <c r="J240" s="151"/>
      <c r="K240" s="151"/>
      <c r="L240" s="151"/>
      <c r="M240" s="151"/>
      <c r="N240" s="152"/>
      <c r="O240" s="152"/>
      <c r="P240" s="147"/>
      <c r="Q240" s="147"/>
      <c r="R240" s="147"/>
      <c r="S240" s="147"/>
    </row>
    <row r="241" ht="16.5" spans="2:19">
      <c r="B241" s="268" t="s">
        <v>59</v>
      </c>
      <c r="C241" s="268"/>
      <c r="D241" s="269" t="s">
        <v>4</v>
      </c>
      <c r="E241" s="270" t="s">
        <v>138</v>
      </c>
      <c r="F241" s="270"/>
      <c r="G241" s="270"/>
      <c r="H241" s="151"/>
      <c r="I241" s="151"/>
      <c r="J241" s="151"/>
      <c r="K241" s="151"/>
      <c r="L241" s="151"/>
      <c r="M241" s="147"/>
      <c r="N241" s="147"/>
      <c r="O241" s="147"/>
      <c r="P241" s="152"/>
      <c r="Q241" s="152"/>
      <c r="R241" s="147"/>
      <c r="S241" s="147"/>
    </row>
    <row r="242" ht="16" spans="2:19">
      <c r="B242" s="152" t="s">
        <v>61</v>
      </c>
      <c r="C242" s="152"/>
      <c r="D242" s="153" t="s">
        <v>4</v>
      </c>
      <c r="E242" s="147" t="s">
        <v>62</v>
      </c>
      <c r="F242" s="146"/>
      <c r="G242" s="147"/>
      <c r="H242" s="147"/>
      <c r="I242" s="147"/>
      <c r="J242" s="147"/>
      <c r="K242" s="147"/>
      <c r="L242" s="147"/>
      <c r="M242" s="147"/>
      <c r="N242" s="147" t="str">
        <f>N42</f>
        <v>Keadaan Bulan Januari 2026</v>
      </c>
      <c r="O242" s="147"/>
      <c r="P242" s="147"/>
      <c r="Q242" s="147"/>
      <c r="R242" s="147"/>
      <c r="S242" s="147"/>
    </row>
    <row r="243" ht="16.75" spans="2:19">
      <c r="B243" s="152"/>
      <c r="C243" s="152"/>
      <c r="D243" s="152"/>
      <c r="E243" s="147"/>
      <c r="F243" s="146"/>
      <c r="G243" s="147"/>
      <c r="H243" s="147"/>
      <c r="I243" s="147"/>
      <c r="J243" s="147"/>
      <c r="K243" s="147"/>
      <c r="L243" s="147"/>
      <c r="M243" s="147"/>
      <c r="N243" s="147"/>
      <c r="O243" s="147"/>
      <c r="P243" s="146"/>
      <c r="Q243" s="146"/>
      <c r="R243" s="147"/>
      <c r="S243" s="147"/>
    </row>
    <row r="244" ht="26.25" customHeight="1" spans="2:19">
      <c r="B244" s="271" t="s">
        <v>64</v>
      </c>
      <c r="C244" s="272" t="s">
        <v>65</v>
      </c>
      <c r="D244" s="273"/>
      <c r="E244" s="274"/>
      <c r="F244" s="275" t="s">
        <v>66</v>
      </c>
      <c r="G244" s="276" t="s">
        <v>67</v>
      </c>
      <c r="H244" s="277"/>
      <c r="I244" s="294" t="s">
        <v>68</v>
      </c>
      <c r="J244" s="294" t="s">
        <v>69</v>
      </c>
      <c r="K244" s="294" t="s">
        <v>70</v>
      </c>
      <c r="L244" s="294" t="s">
        <v>71</v>
      </c>
      <c r="M244" s="302" t="s">
        <v>72</v>
      </c>
      <c r="N244" s="303"/>
      <c r="O244" s="302" t="s">
        <v>73</v>
      </c>
      <c r="P244" s="304"/>
      <c r="Q244" s="304"/>
      <c r="R244" s="316" t="s">
        <v>74</v>
      </c>
      <c r="S244" s="147"/>
    </row>
    <row r="245" ht="16" spans="2:19">
      <c r="B245" s="278"/>
      <c r="C245" s="279"/>
      <c r="D245" s="280"/>
      <c r="E245" s="281"/>
      <c r="F245" s="282"/>
      <c r="G245" s="283" t="s">
        <v>75</v>
      </c>
      <c r="H245" s="283" t="s">
        <v>76</v>
      </c>
      <c r="I245" s="305"/>
      <c r="J245" s="283"/>
      <c r="K245" s="283"/>
      <c r="L245" s="306"/>
      <c r="M245" s="283" t="s">
        <v>17</v>
      </c>
      <c r="N245" s="298" t="s">
        <v>16</v>
      </c>
      <c r="O245" s="298" t="s">
        <v>17</v>
      </c>
      <c r="P245" s="307" t="s">
        <v>16</v>
      </c>
      <c r="Q245" s="317"/>
      <c r="R245" s="318"/>
      <c r="S245" s="147"/>
    </row>
    <row r="246" ht="16" spans="2:19">
      <c r="B246" s="284"/>
      <c r="C246" s="285"/>
      <c r="D246" s="286"/>
      <c r="E246" s="287"/>
      <c r="F246" s="288"/>
      <c r="G246" s="289"/>
      <c r="H246" s="289"/>
      <c r="I246" s="308"/>
      <c r="J246" s="289"/>
      <c r="K246" s="289"/>
      <c r="L246" s="309"/>
      <c r="M246" s="308"/>
      <c r="N246" s="289"/>
      <c r="O246" s="289"/>
      <c r="P246" s="310" t="s">
        <v>77</v>
      </c>
      <c r="Q246" s="319" t="s">
        <v>19</v>
      </c>
      <c r="R246" s="318"/>
      <c r="S246" s="147"/>
    </row>
    <row r="247" ht="16" spans="2:19">
      <c r="B247" s="172">
        <v>1</v>
      </c>
      <c r="C247" s="173">
        <v>2</v>
      </c>
      <c r="D247" s="174"/>
      <c r="E247" s="175"/>
      <c r="F247" s="175">
        <v>3</v>
      </c>
      <c r="G247" s="176">
        <v>4</v>
      </c>
      <c r="H247" s="176">
        <v>5</v>
      </c>
      <c r="I247" s="176">
        <v>6</v>
      </c>
      <c r="J247" s="176">
        <v>7</v>
      </c>
      <c r="K247" s="176">
        <v>8</v>
      </c>
      <c r="L247" s="176">
        <v>9</v>
      </c>
      <c r="M247" s="176">
        <v>10</v>
      </c>
      <c r="N247" s="176">
        <v>11</v>
      </c>
      <c r="O247" s="176">
        <v>12</v>
      </c>
      <c r="P247" s="176">
        <v>13</v>
      </c>
      <c r="Q247" s="173">
        <v>14</v>
      </c>
      <c r="R247" s="233">
        <v>15</v>
      </c>
      <c r="S247" s="147"/>
    </row>
    <row r="248" ht="16" spans="2:22">
      <c r="B248" s="290">
        <v>1</v>
      </c>
      <c r="C248" s="291" t="s">
        <v>78</v>
      </c>
      <c r="D248" s="292"/>
      <c r="E248" s="293"/>
      <c r="F248" s="178"/>
      <c r="G248" s="179" t="s">
        <v>79</v>
      </c>
      <c r="H248" s="179" t="s">
        <v>80</v>
      </c>
      <c r="I248" s="311">
        <v>10718000</v>
      </c>
      <c r="J248" s="312" t="s">
        <v>81</v>
      </c>
      <c r="K248" s="313" t="s">
        <v>81</v>
      </c>
      <c r="L248" s="205">
        <f>I248/I257*100</f>
        <v>8.54970844201945</v>
      </c>
      <c r="M248" s="206">
        <f>P248/I248*100</f>
        <v>0</v>
      </c>
      <c r="N248" s="207">
        <f>P248/I248</f>
        <v>0</v>
      </c>
      <c r="O248" s="207">
        <f>L248*M248/100</f>
        <v>0</v>
      </c>
      <c r="P248" s="311">
        <v>0</v>
      </c>
      <c r="Q248" s="234">
        <f>L248*M248/100</f>
        <v>0</v>
      </c>
      <c r="R248" s="235">
        <f>I248-P248</f>
        <v>10718000</v>
      </c>
      <c r="S248" s="147"/>
      <c r="T248" s="291" t="s">
        <v>78</v>
      </c>
      <c r="U248" s="292"/>
      <c r="V248" s="293"/>
    </row>
    <row r="249" ht="16" spans="2:22">
      <c r="B249" s="177">
        <v>2</v>
      </c>
      <c r="C249" s="162" t="s">
        <v>91</v>
      </c>
      <c r="D249" s="147"/>
      <c r="E249" s="163"/>
      <c r="F249" s="178"/>
      <c r="G249" s="180"/>
      <c r="H249" s="180"/>
      <c r="I249" s="202">
        <v>7480000</v>
      </c>
      <c r="J249" s="203"/>
      <c r="K249" s="208"/>
      <c r="L249" s="205">
        <f>I249/I257*100</f>
        <v>5.96676797409083</v>
      </c>
      <c r="M249" s="206">
        <f t="shared" ref="M249:M256" si="15">P249/I249*100</f>
        <v>0</v>
      </c>
      <c r="N249" s="207">
        <f t="shared" ref="N249:N256" si="16">P249/I249</f>
        <v>0</v>
      </c>
      <c r="O249" s="207">
        <f t="shared" ref="O249:O256" si="17">L249*M249/100</f>
        <v>0</v>
      </c>
      <c r="P249" s="202">
        <v>0</v>
      </c>
      <c r="Q249" s="234">
        <f t="shared" ref="Q249:Q256" si="18">L249*M249/100</f>
        <v>0</v>
      </c>
      <c r="R249" s="235">
        <f t="shared" ref="R249:R256" si="19">I249-P249</f>
        <v>7480000</v>
      </c>
      <c r="S249" s="147"/>
      <c r="T249" s="162" t="s">
        <v>91</v>
      </c>
      <c r="U249" s="147"/>
      <c r="V249" s="163"/>
    </row>
    <row r="250" ht="16" spans="2:22">
      <c r="B250" s="290">
        <v>3</v>
      </c>
      <c r="C250" s="162" t="s">
        <v>139</v>
      </c>
      <c r="D250" s="147"/>
      <c r="E250" s="163"/>
      <c r="F250" s="178"/>
      <c r="G250" s="180"/>
      <c r="H250" s="180"/>
      <c r="I250" s="202">
        <v>0</v>
      </c>
      <c r="J250" s="203"/>
      <c r="K250" s="208"/>
      <c r="L250" s="205">
        <f>I250/I257*100</f>
        <v>0</v>
      </c>
      <c r="M250" s="206">
        <v>0</v>
      </c>
      <c r="N250" s="207">
        <v>0</v>
      </c>
      <c r="O250" s="207">
        <f t="shared" si="17"/>
        <v>0</v>
      </c>
      <c r="P250" s="202">
        <v>0</v>
      </c>
      <c r="Q250" s="234">
        <f t="shared" si="18"/>
        <v>0</v>
      </c>
      <c r="R250" s="235">
        <f t="shared" si="19"/>
        <v>0</v>
      </c>
      <c r="S250" s="147"/>
      <c r="T250" s="162" t="s">
        <v>139</v>
      </c>
      <c r="U250" s="147"/>
      <c r="V250" s="163"/>
    </row>
    <row r="251" ht="16" spans="2:22">
      <c r="B251" s="177">
        <v>4</v>
      </c>
      <c r="C251" s="162" t="s">
        <v>92</v>
      </c>
      <c r="D251" s="147"/>
      <c r="E251" s="163"/>
      <c r="F251" s="178"/>
      <c r="G251" s="180"/>
      <c r="H251" s="180"/>
      <c r="I251" s="202">
        <v>4152000</v>
      </c>
      <c r="J251" s="203"/>
      <c r="K251" s="208"/>
      <c r="L251" s="205">
        <f>I251/I257*100</f>
        <v>3.31203484337234</v>
      </c>
      <c r="M251" s="206">
        <f t="shared" si="15"/>
        <v>0</v>
      </c>
      <c r="N251" s="207">
        <f t="shared" si="16"/>
        <v>0</v>
      </c>
      <c r="O251" s="207">
        <f t="shared" si="17"/>
        <v>0</v>
      </c>
      <c r="P251" s="202">
        <v>0</v>
      </c>
      <c r="Q251" s="234">
        <f t="shared" si="18"/>
        <v>0</v>
      </c>
      <c r="R251" s="235">
        <f t="shared" si="19"/>
        <v>4152000</v>
      </c>
      <c r="S251" s="147"/>
      <c r="T251" s="162" t="s">
        <v>92</v>
      </c>
      <c r="U251" s="147"/>
      <c r="V251" s="163"/>
    </row>
    <row r="252" ht="16" spans="2:22">
      <c r="B252" s="290">
        <v>5</v>
      </c>
      <c r="C252" s="162" t="s">
        <v>82</v>
      </c>
      <c r="D252" s="147"/>
      <c r="E252" s="163"/>
      <c r="F252" s="178"/>
      <c r="G252" s="180"/>
      <c r="H252" s="180"/>
      <c r="I252" s="202">
        <v>0</v>
      </c>
      <c r="J252" s="203"/>
      <c r="K252" s="208"/>
      <c r="L252" s="205">
        <f>I252/I257*100</f>
        <v>0</v>
      </c>
      <c r="M252" s="206">
        <v>0</v>
      </c>
      <c r="N252" s="207">
        <v>0</v>
      </c>
      <c r="O252" s="207">
        <f t="shared" si="17"/>
        <v>0</v>
      </c>
      <c r="P252" s="202">
        <v>0</v>
      </c>
      <c r="Q252" s="234">
        <f t="shared" si="18"/>
        <v>0</v>
      </c>
      <c r="R252" s="235">
        <f t="shared" si="19"/>
        <v>0</v>
      </c>
      <c r="S252" s="147"/>
      <c r="T252" s="162" t="s">
        <v>82</v>
      </c>
      <c r="U252" s="147"/>
      <c r="V252" s="163"/>
    </row>
    <row r="253" ht="16" spans="2:22">
      <c r="B253" s="177">
        <v>6</v>
      </c>
      <c r="C253" s="162" t="s">
        <v>140</v>
      </c>
      <c r="D253" s="147"/>
      <c r="E253" s="163"/>
      <c r="F253" s="178"/>
      <c r="G253" s="180"/>
      <c r="H253" s="180"/>
      <c r="I253" s="202">
        <v>2967000</v>
      </c>
      <c r="J253" s="203"/>
      <c r="K253" s="208"/>
      <c r="L253" s="205">
        <f>I253/I257*100</f>
        <v>2.36676478330581</v>
      </c>
      <c r="M253" s="206">
        <f t="shared" si="15"/>
        <v>0</v>
      </c>
      <c r="N253" s="207">
        <f t="shared" si="16"/>
        <v>0</v>
      </c>
      <c r="O253" s="207">
        <f t="shared" si="17"/>
        <v>0</v>
      </c>
      <c r="P253" s="202">
        <v>0</v>
      </c>
      <c r="Q253" s="234">
        <f t="shared" si="18"/>
        <v>0</v>
      </c>
      <c r="R253" s="235">
        <f t="shared" si="19"/>
        <v>2967000</v>
      </c>
      <c r="S253" s="147"/>
      <c r="T253" s="162" t="s">
        <v>140</v>
      </c>
      <c r="U253" s="147"/>
      <c r="V253" s="163"/>
    </row>
    <row r="254" ht="16" spans="2:22">
      <c r="B254" s="290">
        <v>7</v>
      </c>
      <c r="C254" s="162" t="s">
        <v>141</v>
      </c>
      <c r="D254" s="147"/>
      <c r="E254" s="163"/>
      <c r="F254" s="178"/>
      <c r="G254" s="180"/>
      <c r="H254" s="180"/>
      <c r="I254" s="202">
        <v>69300000</v>
      </c>
      <c r="J254" s="203"/>
      <c r="K254" s="208"/>
      <c r="L254" s="205">
        <f>I254/I257*100</f>
        <v>55.2803503481944</v>
      </c>
      <c r="M254" s="206">
        <f t="shared" si="15"/>
        <v>0</v>
      </c>
      <c r="N254" s="207">
        <f t="shared" si="16"/>
        <v>0</v>
      </c>
      <c r="O254" s="207">
        <f t="shared" si="17"/>
        <v>0</v>
      </c>
      <c r="P254" s="327">
        <v>0</v>
      </c>
      <c r="Q254" s="234">
        <f t="shared" si="18"/>
        <v>0</v>
      </c>
      <c r="R254" s="235">
        <f t="shared" si="19"/>
        <v>69300000</v>
      </c>
      <c r="S254" s="147"/>
      <c r="T254" s="162" t="s">
        <v>142</v>
      </c>
      <c r="U254" s="147"/>
      <c r="V254" s="163"/>
    </row>
    <row r="255" ht="16" spans="2:22">
      <c r="B255" s="177">
        <v>8</v>
      </c>
      <c r="C255" s="162" t="s">
        <v>143</v>
      </c>
      <c r="D255" s="147"/>
      <c r="E255" s="163"/>
      <c r="F255" s="178"/>
      <c r="G255" s="180"/>
      <c r="H255" s="180"/>
      <c r="I255" s="202">
        <v>28800000</v>
      </c>
      <c r="J255" s="203"/>
      <c r="K255" s="208"/>
      <c r="L255" s="205">
        <f>I255/I257*100</f>
        <v>22.9736520927561</v>
      </c>
      <c r="M255" s="206">
        <f t="shared" si="15"/>
        <v>0</v>
      </c>
      <c r="N255" s="207">
        <f t="shared" si="16"/>
        <v>0</v>
      </c>
      <c r="O255" s="207">
        <f t="shared" si="17"/>
        <v>0</v>
      </c>
      <c r="P255" s="328">
        <v>0</v>
      </c>
      <c r="Q255" s="234">
        <f t="shared" si="18"/>
        <v>0</v>
      </c>
      <c r="R255" s="235">
        <f t="shared" si="19"/>
        <v>28800000</v>
      </c>
      <c r="S255" s="147"/>
      <c r="T255" s="162" t="s">
        <v>144</v>
      </c>
      <c r="U255" s="147"/>
      <c r="V255" s="163"/>
    </row>
    <row r="256" ht="16" spans="2:22">
      <c r="B256" s="290">
        <v>9</v>
      </c>
      <c r="C256" s="162" t="s">
        <v>145</v>
      </c>
      <c r="D256" s="147"/>
      <c r="E256" s="163"/>
      <c r="F256" s="178"/>
      <c r="G256" s="180"/>
      <c r="H256" s="180"/>
      <c r="I256" s="202">
        <v>1944000</v>
      </c>
      <c r="J256" s="203"/>
      <c r="K256" s="208"/>
      <c r="L256" s="205">
        <f>I256/I257*100</f>
        <v>1.55072151626104</v>
      </c>
      <c r="M256" s="206">
        <f t="shared" si="15"/>
        <v>0</v>
      </c>
      <c r="N256" s="207">
        <f t="shared" si="16"/>
        <v>0</v>
      </c>
      <c r="O256" s="207">
        <f t="shared" si="17"/>
        <v>0</v>
      </c>
      <c r="P256" s="202">
        <v>0</v>
      </c>
      <c r="Q256" s="234">
        <f t="shared" si="18"/>
        <v>0</v>
      </c>
      <c r="R256" s="235">
        <f t="shared" si="19"/>
        <v>1944000</v>
      </c>
      <c r="S256" s="147"/>
      <c r="T256" s="162" t="s">
        <v>145</v>
      </c>
      <c r="U256" s="147"/>
      <c r="V256" s="163"/>
    </row>
    <row r="257" ht="21.75" spans="2:19">
      <c r="B257" s="185" t="s">
        <v>83</v>
      </c>
      <c r="C257" s="186"/>
      <c r="D257" s="186"/>
      <c r="E257" s="186"/>
      <c r="F257" s="186"/>
      <c r="G257" s="186"/>
      <c r="H257" s="187"/>
      <c r="I257" s="211">
        <f>SUM(I248:I256)</f>
        <v>125361000</v>
      </c>
      <c r="J257" s="212" t="s">
        <v>84</v>
      </c>
      <c r="K257" s="213"/>
      <c r="L257" s="214">
        <f>SUM(L248:L256)</f>
        <v>100</v>
      </c>
      <c r="M257" s="225"/>
      <c r="N257" s="214">
        <f>SUM(N248:N256)</f>
        <v>0</v>
      </c>
      <c r="O257" s="214">
        <f>SUM(O248:O256)</f>
        <v>0</v>
      </c>
      <c r="P257" s="226">
        <f>SUM(P248:P256)</f>
        <v>0</v>
      </c>
      <c r="Q257" s="238">
        <f>SUM(Q248:Q256)</f>
        <v>0</v>
      </c>
      <c r="R257" s="239">
        <f>SUM(R248:R256)</f>
        <v>125361000</v>
      </c>
      <c r="S257" s="147"/>
    </row>
    <row r="258" ht="16.75" spans="2:19">
      <c r="B258" s="147"/>
      <c r="C258" s="147"/>
      <c r="D258" s="147"/>
      <c r="E258" s="147"/>
      <c r="F258" s="146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</row>
    <row r="259" ht="16" spans="2:19">
      <c r="B259" s="147"/>
      <c r="C259" s="147"/>
      <c r="D259" s="147"/>
      <c r="E259" s="147"/>
      <c r="F259" s="146"/>
      <c r="G259" s="147"/>
      <c r="H259" s="147"/>
      <c r="I259" s="217"/>
      <c r="J259" s="147"/>
      <c r="K259" s="147"/>
      <c r="L259" s="147"/>
      <c r="M259" s="147"/>
      <c r="N259" s="147"/>
      <c r="O259" s="189"/>
      <c r="P259" s="189" t="str">
        <f>P227</f>
        <v>Polebunging, 31 Januari 2026</v>
      </c>
      <c r="Q259" s="147"/>
      <c r="R259" s="147"/>
      <c r="S259" s="147"/>
    </row>
    <row r="260" ht="16" spans="2:19">
      <c r="B260" s="147"/>
      <c r="C260" s="147"/>
      <c r="D260" s="147"/>
      <c r="E260" s="147"/>
      <c r="F260" s="146"/>
      <c r="G260" s="147"/>
      <c r="H260" s="147"/>
      <c r="I260" s="147"/>
      <c r="J260" s="147"/>
      <c r="K260" s="147"/>
      <c r="L260" s="147"/>
      <c r="M260" s="147"/>
      <c r="N260" s="147"/>
      <c r="O260" s="218"/>
      <c r="P260" s="218" t="s">
        <v>86</v>
      </c>
      <c r="Q260" s="147"/>
      <c r="R260" s="147"/>
      <c r="S260" s="147"/>
    </row>
    <row r="261" ht="16" spans="2:19">
      <c r="B261" s="147"/>
      <c r="C261" s="147"/>
      <c r="D261" s="147"/>
      <c r="E261" s="147"/>
      <c r="F261" s="146"/>
      <c r="G261" s="147"/>
      <c r="H261" s="147"/>
      <c r="I261" s="217"/>
      <c r="J261" s="147"/>
      <c r="K261" s="147"/>
      <c r="L261" s="147"/>
      <c r="M261" s="147"/>
      <c r="N261" s="147"/>
      <c r="O261" s="218"/>
      <c r="P261" s="218"/>
      <c r="Q261" s="147"/>
      <c r="R261" s="147"/>
      <c r="S261" s="147"/>
    </row>
    <row r="262" ht="16" spans="2:19">
      <c r="B262" s="147"/>
      <c r="C262" s="147"/>
      <c r="D262" s="147"/>
      <c r="E262" s="147"/>
      <c r="F262" s="146"/>
      <c r="G262" s="147"/>
      <c r="H262" s="147"/>
      <c r="I262" s="147"/>
      <c r="J262" s="147"/>
      <c r="K262" s="147"/>
      <c r="L262" s="147"/>
      <c r="M262" s="147"/>
      <c r="N262" s="147"/>
      <c r="O262" s="218"/>
      <c r="P262" s="218"/>
      <c r="Q262" s="147"/>
      <c r="R262" s="147"/>
      <c r="S262" s="147"/>
    </row>
    <row r="263" ht="16" spans="2:19">
      <c r="B263" s="147"/>
      <c r="C263" s="147"/>
      <c r="D263" s="147"/>
      <c r="E263" s="147"/>
      <c r="F263" s="146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</row>
    <row r="264" ht="16" spans="2:19">
      <c r="B264" s="147"/>
      <c r="C264" s="147"/>
      <c r="D264" s="147"/>
      <c r="E264" s="147"/>
      <c r="F264" s="146"/>
      <c r="G264" s="147"/>
      <c r="H264" s="147"/>
      <c r="I264" s="147"/>
      <c r="J264" s="147"/>
      <c r="K264" s="147"/>
      <c r="L264" s="147"/>
      <c r="M264" s="147"/>
      <c r="N264" s="147"/>
      <c r="O264" s="219"/>
      <c r="P264" s="219" t="s">
        <v>133</v>
      </c>
      <c r="Q264" s="147"/>
      <c r="R264" s="147"/>
      <c r="S264" s="147"/>
    </row>
    <row r="265" ht="16" spans="2:19">
      <c r="B265" s="147"/>
      <c r="C265" s="147"/>
      <c r="D265" s="147"/>
      <c r="E265" s="147"/>
      <c r="F265" s="146"/>
      <c r="G265" s="147"/>
      <c r="H265" s="147"/>
      <c r="I265" s="147"/>
      <c r="J265" s="147"/>
      <c r="K265" s="147"/>
      <c r="L265" s="147"/>
      <c r="M265" s="147"/>
      <c r="N265" s="147"/>
      <c r="O265" s="189"/>
      <c r="P265" s="495" t="s">
        <v>134</v>
      </c>
      <c r="Q265" s="147"/>
      <c r="R265" s="147"/>
      <c r="S265" s="147"/>
    </row>
    <row r="266" ht="16" spans="2:19">
      <c r="B266" s="143" t="s">
        <v>50</v>
      </c>
      <c r="C266" s="144"/>
      <c r="D266" s="144"/>
      <c r="E266" s="145"/>
      <c r="F266" s="146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</row>
    <row r="267" ht="16" spans="2:19">
      <c r="B267" s="148" t="s">
        <v>51</v>
      </c>
      <c r="C267" s="149"/>
      <c r="D267" s="149"/>
      <c r="E267" s="150"/>
      <c r="F267" s="146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</row>
    <row r="268" ht="16.5" spans="2:19">
      <c r="B268" s="147"/>
      <c r="C268" s="147"/>
      <c r="D268" s="147"/>
      <c r="E268" s="147"/>
      <c r="F268" s="146"/>
      <c r="G268" s="147"/>
      <c r="H268" s="151" t="s">
        <v>52</v>
      </c>
      <c r="I268" s="151"/>
      <c r="J268" s="151"/>
      <c r="K268" s="151"/>
      <c r="L268" s="151"/>
      <c r="M268" s="151"/>
      <c r="N268" s="147"/>
      <c r="O268" s="147"/>
      <c r="P268" s="147"/>
      <c r="Q268" s="147"/>
      <c r="R268" s="147"/>
      <c r="S268" s="147"/>
    </row>
    <row r="269" ht="16.5" spans="2:19">
      <c r="B269" s="147"/>
      <c r="C269" s="147"/>
      <c r="D269" s="147"/>
      <c r="E269" s="147"/>
      <c r="F269" s="146"/>
      <c r="G269" s="147"/>
      <c r="H269" s="151" t="s">
        <v>53</v>
      </c>
      <c r="I269" s="151"/>
      <c r="J269" s="151"/>
      <c r="K269" s="151"/>
      <c r="L269" s="151"/>
      <c r="M269" s="151"/>
      <c r="N269" s="147"/>
      <c r="O269" s="147"/>
      <c r="P269" s="147"/>
      <c r="Q269" s="147"/>
      <c r="R269" s="147"/>
      <c r="S269" s="147"/>
    </row>
    <row r="270" ht="16.5" spans="2:19">
      <c r="B270" s="147"/>
      <c r="C270" s="147"/>
      <c r="D270" s="147"/>
      <c r="E270" s="147"/>
      <c r="F270" s="146"/>
      <c r="G270" s="147"/>
      <c r="H270" s="151" t="s">
        <v>89</v>
      </c>
      <c r="I270" s="151"/>
      <c r="J270" s="151"/>
      <c r="K270" s="151"/>
      <c r="L270" s="151"/>
      <c r="M270" s="151"/>
      <c r="N270" s="147"/>
      <c r="O270" s="147"/>
      <c r="P270" s="147"/>
      <c r="Q270" s="147"/>
      <c r="R270" s="147"/>
      <c r="S270" s="147"/>
    </row>
    <row r="271" ht="16.5" spans="2:19">
      <c r="B271" s="152" t="s">
        <v>55</v>
      </c>
      <c r="C271" s="152"/>
      <c r="D271" s="153" t="s">
        <v>4</v>
      </c>
      <c r="E271" s="147" t="s">
        <v>56</v>
      </c>
      <c r="F271" s="146"/>
      <c r="G271" s="147"/>
      <c r="H271" s="151"/>
      <c r="I271" s="151"/>
      <c r="J271" s="151"/>
      <c r="K271" s="151"/>
      <c r="L271" s="151"/>
      <c r="M271" s="151"/>
      <c r="N271" s="152"/>
      <c r="O271" s="152"/>
      <c r="P271" s="147"/>
      <c r="Q271" s="147"/>
      <c r="R271" s="147"/>
      <c r="S271" s="147"/>
    </row>
    <row r="272" ht="16.5" spans="2:19">
      <c r="B272" s="268" t="s">
        <v>57</v>
      </c>
      <c r="C272" s="152"/>
      <c r="D272" s="153" t="s">
        <v>4</v>
      </c>
      <c r="E272" s="147" t="s">
        <v>30</v>
      </c>
      <c r="F272" s="146"/>
      <c r="G272" s="147"/>
      <c r="H272" s="151"/>
      <c r="I272" s="151"/>
      <c r="J272" s="151"/>
      <c r="K272" s="151"/>
      <c r="L272" s="151"/>
      <c r="M272" s="151"/>
      <c r="N272" s="152"/>
      <c r="O272" s="152"/>
      <c r="P272" s="147"/>
      <c r="Q272" s="147"/>
      <c r="R272" s="147"/>
      <c r="S272" s="147"/>
    </row>
    <row r="273" ht="16.5" spans="2:19">
      <c r="B273" s="268" t="s">
        <v>59</v>
      </c>
      <c r="C273" s="268"/>
      <c r="D273" s="269" t="s">
        <v>4</v>
      </c>
      <c r="E273" s="270" t="s">
        <v>146</v>
      </c>
      <c r="F273" s="270"/>
      <c r="G273" s="270"/>
      <c r="H273" s="151"/>
      <c r="I273" s="151"/>
      <c r="J273" s="151"/>
      <c r="K273" s="151"/>
      <c r="L273" s="151"/>
      <c r="M273" s="147"/>
      <c r="N273" s="147"/>
      <c r="O273" s="147"/>
      <c r="P273" s="152"/>
      <c r="Q273" s="152"/>
      <c r="R273" s="147"/>
      <c r="S273" s="147"/>
    </row>
    <row r="274" ht="16" spans="2:19">
      <c r="B274" s="152" t="s">
        <v>61</v>
      </c>
      <c r="C274" s="152"/>
      <c r="D274" s="153" t="s">
        <v>4</v>
      </c>
      <c r="E274" s="147" t="s">
        <v>62</v>
      </c>
      <c r="F274" s="146"/>
      <c r="G274" s="147"/>
      <c r="H274" s="147"/>
      <c r="I274" s="147"/>
      <c r="J274" s="147"/>
      <c r="K274" s="147"/>
      <c r="L274" s="147"/>
      <c r="M274" s="147"/>
      <c r="N274" s="147" t="str">
        <f>N42</f>
        <v>Keadaan Bulan Januari 2026</v>
      </c>
      <c r="O274" s="147"/>
      <c r="P274" s="147"/>
      <c r="Q274" s="147"/>
      <c r="R274" s="147"/>
      <c r="S274" s="147"/>
    </row>
    <row r="275" ht="16.75" spans="2:19">
      <c r="B275" s="152"/>
      <c r="C275" s="152"/>
      <c r="D275" s="152"/>
      <c r="E275" s="147"/>
      <c r="F275" s="146"/>
      <c r="G275" s="147"/>
      <c r="H275" s="147"/>
      <c r="I275" s="147"/>
      <c r="J275" s="147"/>
      <c r="K275" s="147"/>
      <c r="L275" s="147"/>
      <c r="M275" s="147"/>
      <c r="N275" s="147"/>
      <c r="O275" s="147"/>
      <c r="P275" s="146"/>
      <c r="Q275" s="146"/>
      <c r="R275" s="147"/>
      <c r="S275" s="147"/>
    </row>
    <row r="276" ht="29.25" customHeight="1" spans="2:19">
      <c r="B276" s="271" t="s">
        <v>64</v>
      </c>
      <c r="C276" s="272" t="s">
        <v>65</v>
      </c>
      <c r="D276" s="273"/>
      <c r="E276" s="274"/>
      <c r="F276" s="275" t="s">
        <v>66</v>
      </c>
      <c r="G276" s="276" t="s">
        <v>67</v>
      </c>
      <c r="H276" s="277"/>
      <c r="I276" s="294" t="s">
        <v>68</v>
      </c>
      <c r="J276" s="294" t="s">
        <v>69</v>
      </c>
      <c r="K276" s="294" t="s">
        <v>70</v>
      </c>
      <c r="L276" s="294" t="s">
        <v>71</v>
      </c>
      <c r="M276" s="302" t="s">
        <v>72</v>
      </c>
      <c r="N276" s="303"/>
      <c r="O276" s="302" t="s">
        <v>73</v>
      </c>
      <c r="P276" s="304"/>
      <c r="Q276" s="304"/>
      <c r="R276" s="316" t="s">
        <v>74</v>
      </c>
      <c r="S276" s="147"/>
    </row>
    <row r="277" ht="20.25" customHeight="1" spans="2:19">
      <c r="B277" s="278"/>
      <c r="C277" s="279"/>
      <c r="D277" s="280"/>
      <c r="E277" s="281"/>
      <c r="F277" s="282"/>
      <c r="G277" s="283" t="s">
        <v>75</v>
      </c>
      <c r="H277" s="283" t="s">
        <v>76</v>
      </c>
      <c r="I277" s="305"/>
      <c r="J277" s="283"/>
      <c r="K277" s="283"/>
      <c r="L277" s="306"/>
      <c r="M277" s="283" t="s">
        <v>17</v>
      </c>
      <c r="N277" s="298" t="s">
        <v>16</v>
      </c>
      <c r="O277" s="298" t="s">
        <v>17</v>
      </c>
      <c r="P277" s="307" t="s">
        <v>16</v>
      </c>
      <c r="Q277" s="317"/>
      <c r="R277" s="318"/>
      <c r="S277" s="147"/>
    </row>
    <row r="278" ht="16" spans="2:19">
      <c r="B278" s="284"/>
      <c r="C278" s="285"/>
      <c r="D278" s="286"/>
      <c r="E278" s="287"/>
      <c r="F278" s="288"/>
      <c r="G278" s="289"/>
      <c r="H278" s="289"/>
      <c r="I278" s="308"/>
      <c r="J278" s="289"/>
      <c r="K278" s="289"/>
      <c r="L278" s="309"/>
      <c r="M278" s="308"/>
      <c r="N278" s="289"/>
      <c r="O278" s="289"/>
      <c r="P278" s="310" t="s">
        <v>77</v>
      </c>
      <c r="Q278" s="319" t="s">
        <v>19</v>
      </c>
      <c r="R278" s="318"/>
      <c r="S278" s="147"/>
    </row>
    <row r="279" ht="16" spans="2:19">
      <c r="B279" s="172">
        <v>1</v>
      </c>
      <c r="C279" s="173">
        <v>2</v>
      </c>
      <c r="D279" s="174"/>
      <c r="E279" s="175"/>
      <c r="F279" s="175">
        <v>3</v>
      </c>
      <c r="G279" s="176">
        <v>4</v>
      </c>
      <c r="H279" s="176">
        <v>5</v>
      </c>
      <c r="I279" s="176">
        <v>6</v>
      </c>
      <c r="J279" s="176">
        <v>7</v>
      </c>
      <c r="K279" s="176">
        <v>8</v>
      </c>
      <c r="L279" s="176">
        <v>9</v>
      </c>
      <c r="M279" s="176">
        <v>10</v>
      </c>
      <c r="N279" s="176">
        <v>11</v>
      </c>
      <c r="O279" s="176">
        <v>12</v>
      </c>
      <c r="P279" s="176">
        <v>13</v>
      </c>
      <c r="Q279" s="173">
        <v>14</v>
      </c>
      <c r="R279" s="233">
        <v>15</v>
      </c>
      <c r="S279" s="147"/>
    </row>
    <row r="280" ht="16" spans="2:19">
      <c r="B280" s="290">
        <v>1</v>
      </c>
      <c r="C280" s="291" t="s">
        <v>147</v>
      </c>
      <c r="D280" s="292"/>
      <c r="E280" s="293"/>
      <c r="F280" s="178"/>
      <c r="G280" s="179" t="s">
        <v>79</v>
      </c>
      <c r="H280" s="179" t="s">
        <v>80</v>
      </c>
      <c r="I280" s="311">
        <v>315000</v>
      </c>
      <c r="J280" s="312" t="s">
        <v>81</v>
      </c>
      <c r="K280" s="313" t="s">
        <v>81</v>
      </c>
      <c r="L280" s="205">
        <f>I280/I282*100</f>
        <v>3.86503067484663</v>
      </c>
      <c r="M280" s="206">
        <f>P280/I280*100</f>
        <v>0</v>
      </c>
      <c r="N280" s="207">
        <f>P280/I280</f>
        <v>0</v>
      </c>
      <c r="O280" s="207">
        <f>L280*M280/100</f>
        <v>0</v>
      </c>
      <c r="P280" s="202">
        <v>0</v>
      </c>
      <c r="Q280" s="234">
        <f>L280*M280/100</f>
        <v>0</v>
      </c>
      <c r="R280" s="235">
        <f>I280-P280</f>
        <v>315000</v>
      </c>
      <c r="S280" s="147"/>
    </row>
    <row r="281" ht="16.75" spans="2:20">
      <c r="B281" s="177">
        <v>2</v>
      </c>
      <c r="C281" s="162" t="s">
        <v>148</v>
      </c>
      <c r="D281" s="147"/>
      <c r="E281" s="163"/>
      <c r="F281" s="178"/>
      <c r="G281" s="180"/>
      <c r="H281" s="180"/>
      <c r="I281" s="202">
        <v>7835000</v>
      </c>
      <c r="J281" s="203"/>
      <c r="K281" s="208"/>
      <c r="L281" s="205">
        <f>I281/I282*100</f>
        <v>96.1349693251534</v>
      </c>
      <c r="M281" s="206">
        <f t="shared" ref="M281" si="20">P281/I281*100</f>
        <v>0</v>
      </c>
      <c r="N281" s="207">
        <f t="shared" ref="N281" si="21">P281/I281</f>
        <v>0</v>
      </c>
      <c r="O281" s="207">
        <f t="shared" ref="O281" si="22">L281*M281/100</f>
        <v>0</v>
      </c>
      <c r="P281" s="202">
        <v>0</v>
      </c>
      <c r="Q281" s="234">
        <f t="shared" ref="Q281" si="23">L281*M281/100</f>
        <v>0</v>
      </c>
      <c r="R281" s="235">
        <f t="shared" ref="R281" si="24">I281-P281</f>
        <v>7835000</v>
      </c>
      <c r="S281" s="147"/>
      <c r="T281" s="257" t="s">
        <v>149</v>
      </c>
    </row>
    <row r="282" ht="21.75" spans="2:19">
      <c r="B282" s="185" t="s">
        <v>83</v>
      </c>
      <c r="C282" s="186"/>
      <c r="D282" s="186"/>
      <c r="E282" s="186"/>
      <c r="F282" s="186"/>
      <c r="G282" s="186"/>
      <c r="H282" s="187"/>
      <c r="I282" s="211">
        <f>SUM(I280:I281)</f>
        <v>8150000</v>
      </c>
      <c r="J282" s="212" t="s">
        <v>84</v>
      </c>
      <c r="K282" s="213"/>
      <c r="L282" s="214">
        <f>SUM(L280:L281)</f>
        <v>100</v>
      </c>
      <c r="M282" s="225"/>
      <c r="N282" s="214">
        <f>SUM(N280:N281)</f>
        <v>0</v>
      </c>
      <c r="O282" s="214">
        <f>SUM(O280:O281)</f>
        <v>0</v>
      </c>
      <c r="P282" s="226">
        <f>SUM(P280:P281)</f>
        <v>0</v>
      </c>
      <c r="Q282" s="238">
        <f>SUM(Q280:Q281)</f>
        <v>0</v>
      </c>
      <c r="R282" s="239">
        <f>SUM(R280:R281)</f>
        <v>8150000</v>
      </c>
      <c r="S282" s="147"/>
    </row>
    <row r="283" ht="16.75" spans="2:19">
      <c r="B283" s="147"/>
      <c r="C283" s="147"/>
      <c r="D283" s="147"/>
      <c r="E283" s="147"/>
      <c r="F283" s="146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</row>
    <row r="284" ht="16" spans="2:19">
      <c r="B284" s="147"/>
      <c r="C284" s="147"/>
      <c r="D284" s="147"/>
      <c r="E284" s="147"/>
      <c r="F284" s="146"/>
      <c r="G284" s="147"/>
      <c r="H284" s="147"/>
      <c r="I284" s="217"/>
      <c r="J284" s="147"/>
      <c r="K284" s="147"/>
      <c r="L284" s="147"/>
      <c r="M284" s="147"/>
      <c r="N284" s="147"/>
      <c r="O284" s="189"/>
      <c r="P284" s="189" t="str">
        <f>P259</f>
        <v>Polebunging, 31 Januari 2026</v>
      </c>
      <c r="Q284" s="147"/>
      <c r="R284" s="147"/>
      <c r="S284" s="147"/>
    </row>
    <row r="285" ht="16" spans="2:19">
      <c r="B285" s="147"/>
      <c r="C285" s="147"/>
      <c r="D285" s="147"/>
      <c r="E285" s="147"/>
      <c r="F285" s="146"/>
      <c r="G285" s="147"/>
      <c r="H285" s="147"/>
      <c r="I285" s="147"/>
      <c r="J285" s="147"/>
      <c r="K285" s="147"/>
      <c r="L285" s="147"/>
      <c r="M285" s="147"/>
      <c r="N285" s="147"/>
      <c r="O285" s="218"/>
      <c r="P285" s="218" t="s">
        <v>86</v>
      </c>
      <c r="Q285" s="147"/>
      <c r="R285" s="147"/>
      <c r="S285" s="147"/>
    </row>
    <row r="286" ht="16" spans="2:19">
      <c r="B286" s="147"/>
      <c r="C286" s="147"/>
      <c r="D286" s="147"/>
      <c r="E286" s="147"/>
      <c r="F286" s="146"/>
      <c r="G286" s="147"/>
      <c r="H286" s="147"/>
      <c r="I286" s="217"/>
      <c r="J286" s="147"/>
      <c r="K286" s="147"/>
      <c r="L286" s="147"/>
      <c r="M286" s="147"/>
      <c r="N286" s="147"/>
      <c r="O286" s="218"/>
      <c r="P286" s="218"/>
      <c r="Q286" s="147"/>
      <c r="R286" s="147"/>
      <c r="S286" s="147"/>
    </row>
    <row r="287" ht="16" spans="2:19">
      <c r="B287" s="147"/>
      <c r="C287" s="147"/>
      <c r="D287" s="147"/>
      <c r="E287" s="147"/>
      <c r="F287" s="146"/>
      <c r="G287" s="147"/>
      <c r="H287" s="147"/>
      <c r="I287" s="147"/>
      <c r="J287" s="147"/>
      <c r="K287" s="147"/>
      <c r="L287" s="147"/>
      <c r="M287" s="147"/>
      <c r="N287" s="147"/>
      <c r="O287" s="218"/>
      <c r="P287" s="218"/>
      <c r="Q287" s="147"/>
      <c r="R287" s="147"/>
      <c r="S287" s="147"/>
    </row>
    <row r="288" ht="16" spans="2:19">
      <c r="B288" s="147"/>
      <c r="C288" s="147"/>
      <c r="D288" s="147"/>
      <c r="E288" s="147"/>
      <c r="F288" s="146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</row>
    <row r="289" ht="16" spans="2:19">
      <c r="B289" s="147"/>
      <c r="C289" s="147"/>
      <c r="D289" s="147"/>
      <c r="E289" s="147"/>
      <c r="F289" s="146"/>
      <c r="G289" s="147"/>
      <c r="H289" s="147"/>
      <c r="I289" s="147"/>
      <c r="J289" s="147"/>
      <c r="K289" s="147"/>
      <c r="L289" s="147"/>
      <c r="M289" s="147"/>
      <c r="N289" s="147"/>
      <c r="O289" s="219"/>
      <c r="P289" s="219" t="s">
        <v>133</v>
      </c>
      <c r="Q289" s="147"/>
      <c r="R289" s="147"/>
      <c r="S289" s="147"/>
    </row>
    <row r="290" ht="16" spans="2:19">
      <c r="B290" s="147"/>
      <c r="C290" s="147"/>
      <c r="D290" s="147"/>
      <c r="E290" s="147"/>
      <c r="F290" s="146"/>
      <c r="G290" s="147"/>
      <c r="H290" s="147"/>
      <c r="I290" s="147"/>
      <c r="J290" s="147"/>
      <c r="K290" s="147"/>
      <c r="L290" s="147"/>
      <c r="M290" s="147"/>
      <c r="N290" s="147"/>
      <c r="O290" s="189"/>
      <c r="P290" s="495" t="s">
        <v>134</v>
      </c>
      <c r="Q290" s="147"/>
      <c r="R290" s="147"/>
      <c r="S290" s="147"/>
    </row>
    <row r="291" ht="16" spans="2:19">
      <c r="B291" s="143" t="s">
        <v>50</v>
      </c>
      <c r="C291" s="144"/>
      <c r="D291" s="144"/>
      <c r="E291" s="145"/>
      <c r="F291" s="146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</row>
    <row r="292" ht="16" spans="2:19">
      <c r="B292" s="148" t="s">
        <v>51</v>
      </c>
      <c r="C292" s="149"/>
      <c r="D292" s="149"/>
      <c r="E292" s="150"/>
      <c r="F292" s="146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</row>
    <row r="293" ht="16.5" spans="2:19">
      <c r="B293" s="147"/>
      <c r="C293" s="147"/>
      <c r="D293" s="147"/>
      <c r="E293" s="147"/>
      <c r="F293" s="146"/>
      <c r="G293" s="147"/>
      <c r="H293" s="151" t="s">
        <v>52</v>
      </c>
      <c r="I293" s="151"/>
      <c r="J293" s="151"/>
      <c r="K293" s="151"/>
      <c r="L293" s="151"/>
      <c r="M293" s="151"/>
      <c r="N293" s="147"/>
      <c r="O293" s="147"/>
      <c r="P293" s="147"/>
      <c r="Q293" s="147"/>
      <c r="R293" s="147"/>
      <c r="S293" s="147"/>
    </row>
    <row r="294" ht="16.5" spans="2:19">
      <c r="B294" s="147"/>
      <c r="C294" s="147"/>
      <c r="D294" s="147"/>
      <c r="E294" s="147"/>
      <c r="F294" s="146"/>
      <c r="G294" s="147"/>
      <c r="H294" s="151" t="s">
        <v>53</v>
      </c>
      <c r="I294" s="151"/>
      <c r="J294" s="151"/>
      <c r="K294" s="151"/>
      <c r="L294" s="151"/>
      <c r="M294" s="151"/>
      <c r="N294" s="147"/>
      <c r="O294" s="147"/>
      <c r="P294" s="147"/>
      <c r="Q294" s="147"/>
      <c r="R294" s="147"/>
      <c r="S294" s="147"/>
    </row>
    <row r="295" ht="16.5" spans="2:19">
      <c r="B295" s="147"/>
      <c r="C295" s="147"/>
      <c r="D295" s="147"/>
      <c r="E295" s="147"/>
      <c r="F295" s="146"/>
      <c r="G295" s="147"/>
      <c r="H295" s="151" t="s">
        <v>89</v>
      </c>
      <c r="I295" s="151"/>
      <c r="J295" s="151"/>
      <c r="K295" s="151"/>
      <c r="L295" s="151"/>
      <c r="M295" s="151"/>
      <c r="N295" s="147"/>
      <c r="O295" s="147"/>
      <c r="P295" s="147"/>
      <c r="Q295" s="147"/>
      <c r="R295" s="147"/>
      <c r="S295" s="147"/>
    </row>
    <row r="296" ht="16.5" spans="2:19">
      <c r="B296" s="152" t="s">
        <v>55</v>
      </c>
      <c r="C296" s="152"/>
      <c r="D296" s="153" t="s">
        <v>4</v>
      </c>
      <c r="E296" s="147" t="s">
        <v>56</v>
      </c>
      <c r="F296" s="146"/>
      <c r="G296" s="147"/>
      <c r="H296" s="151"/>
      <c r="I296" s="151"/>
      <c r="J296" s="151"/>
      <c r="K296" s="151"/>
      <c r="L296" s="151"/>
      <c r="M296" s="151"/>
      <c r="N296" s="152"/>
      <c r="O296" s="152"/>
      <c r="P296" s="147"/>
      <c r="Q296" s="147"/>
      <c r="R296" s="147"/>
      <c r="S296" s="147"/>
    </row>
    <row r="297" ht="16.5" spans="2:19">
      <c r="B297" s="268" t="s">
        <v>57</v>
      </c>
      <c r="C297" s="152"/>
      <c r="D297" s="153" t="s">
        <v>4</v>
      </c>
      <c r="E297" s="147" t="s">
        <v>150</v>
      </c>
      <c r="F297" s="146"/>
      <c r="G297" s="147"/>
      <c r="H297" s="151"/>
      <c r="I297" s="151"/>
      <c r="J297" s="151"/>
      <c r="K297" s="151"/>
      <c r="L297" s="151"/>
      <c r="M297" s="151"/>
      <c r="N297" s="152"/>
      <c r="O297" s="152"/>
      <c r="P297" s="147"/>
      <c r="Q297" s="147"/>
      <c r="R297" s="147"/>
      <c r="S297" s="147"/>
    </row>
    <row r="298" ht="16.9" customHeight="1" spans="2:19">
      <c r="B298" s="268" t="s">
        <v>59</v>
      </c>
      <c r="C298" s="268"/>
      <c r="D298" s="269" t="s">
        <v>4</v>
      </c>
      <c r="E298" s="270" t="s">
        <v>151</v>
      </c>
      <c r="F298" s="270"/>
      <c r="G298" s="270"/>
      <c r="H298" s="270"/>
      <c r="I298" s="270"/>
      <c r="J298" s="270"/>
      <c r="K298" s="270"/>
      <c r="L298" s="151"/>
      <c r="M298" s="147"/>
      <c r="N298" s="147"/>
      <c r="O298" s="147"/>
      <c r="P298" s="152"/>
      <c r="Q298" s="152"/>
      <c r="R298" s="147"/>
      <c r="S298" s="147"/>
    </row>
    <row r="299" ht="16" spans="2:19">
      <c r="B299" s="152" t="s">
        <v>61</v>
      </c>
      <c r="C299" s="152"/>
      <c r="D299" s="153" t="s">
        <v>4</v>
      </c>
      <c r="E299" s="147" t="s">
        <v>62</v>
      </c>
      <c r="F299" s="146"/>
      <c r="G299" s="147"/>
      <c r="H299" s="147"/>
      <c r="I299" s="147"/>
      <c r="J299" s="147"/>
      <c r="K299" s="147"/>
      <c r="L299" s="147"/>
      <c r="M299" s="147"/>
      <c r="N299" s="147" t="str">
        <f>N42</f>
        <v>Keadaan Bulan Januari 2026</v>
      </c>
      <c r="O299" s="147"/>
      <c r="P299" s="147"/>
      <c r="Q299" s="147"/>
      <c r="R299" s="147"/>
      <c r="S299" s="147"/>
    </row>
    <row r="300" ht="16.75" spans="2:19">
      <c r="B300" s="152"/>
      <c r="C300" s="152"/>
      <c r="D300" s="152"/>
      <c r="E300" s="147"/>
      <c r="F300" s="146"/>
      <c r="G300" s="147"/>
      <c r="H300" s="147"/>
      <c r="I300" s="147"/>
      <c r="J300" s="147"/>
      <c r="K300" s="147"/>
      <c r="L300" s="147"/>
      <c r="M300" s="147"/>
      <c r="N300" s="147"/>
      <c r="O300" s="147"/>
      <c r="P300" s="146"/>
      <c r="Q300" s="146"/>
      <c r="R300" s="147"/>
      <c r="S300" s="147"/>
    </row>
    <row r="301" ht="39" customHeight="1" spans="2:19">
      <c r="B301" s="271" t="s">
        <v>64</v>
      </c>
      <c r="C301" s="272" t="s">
        <v>65</v>
      </c>
      <c r="D301" s="273"/>
      <c r="E301" s="274"/>
      <c r="F301" s="275" t="s">
        <v>66</v>
      </c>
      <c r="G301" s="276" t="s">
        <v>67</v>
      </c>
      <c r="H301" s="277"/>
      <c r="I301" s="294" t="s">
        <v>68</v>
      </c>
      <c r="J301" s="294" t="s">
        <v>69</v>
      </c>
      <c r="K301" s="294" t="s">
        <v>70</v>
      </c>
      <c r="L301" s="294" t="s">
        <v>71</v>
      </c>
      <c r="M301" s="302" t="s">
        <v>72</v>
      </c>
      <c r="N301" s="303"/>
      <c r="O301" s="302" t="s">
        <v>73</v>
      </c>
      <c r="P301" s="304"/>
      <c r="Q301" s="304"/>
      <c r="R301" s="316" t="s">
        <v>74</v>
      </c>
      <c r="S301" s="147"/>
    </row>
    <row r="302" ht="16" spans="2:19">
      <c r="B302" s="278"/>
      <c r="C302" s="279"/>
      <c r="D302" s="280"/>
      <c r="E302" s="281"/>
      <c r="F302" s="282"/>
      <c r="G302" s="283" t="s">
        <v>75</v>
      </c>
      <c r="H302" s="283" t="s">
        <v>76</v>
      </c>
      <c r="I302" s="305"/>
      <c r="J302" s="283"/>
      <c r="K302" s="283"/>
      <c r="L302" s="306"/>
      <c r="M302" s="283" t="s">
        <v>17</v>
      </c>
      <c r="N302" s="298" t="s">
        <v>16</v>
      </c>
      <c r="O302" s="298" t="s">
        <v>17</v>
      </c>
      <c r="P302" s="307" t="s">
        <v>16</v>
      </c>
      <c r="Q302" s="317"/>
      <c r="R302" s="318"/>
      <c r="S302" s="147"/>
    </row>
    <row r="303" ht="16" spans="2:19">
      <c r="B303" s="284"/>
      <c r="C303" s="285"/>
      <c r="D303" s="286"/>
      <c r="E303" s="287"/>
      <c r="F303" s="288"/>
      <c r="G303" s="289"/>
      <c r="H303" s="289"/>
      <c r="I303" s="308"/>
      <c r="J303" s="289"/>
      <c r="K303" s="289"/>
      <c r="L303" s="309"/>
      <c r="M303" s="308"/>
      <c r="N303" s="289"/>
      <c r="O303" s="289"/>
      <c r="P303" s="310" t="s">
        <v>77</v>
      </c>
      <c r="Q303" s="319" t="s">
        <v>19</v>
      </c>
      <c r="R303" s="318"/>
      <c r="S303" s="147"/>
    </row>
    <row r="304" ht="16.75" spans="2:19">
      <c r="B304" s="172">
        <v>1</v>
      </c>
      <c r="C304" s="173">
        <v>2</v>
      </c>
      <c r="D304" s="174"/>
      <c r="E304" s="175"/>
      <c r="F304" s="175">
        <v>3</v>
      </c>
      <c r="G304" s="176">
        <v>4</v>
      </c>
      <c r="H304" s="176">
        <v>5</v>
      </c>
      <c r="I304" s="176">
        <v>6</v>
      </c>
      <c r="J304" s="176">
        <v>7</v>
      </c>
      <c r="K304" s="176">
        <v>8</v>
      </c>
      <c r="L304" s="176">
        <v>9</v>
      </c>
      <c r="M304" s="176">
        <v>10</v>
      </c>
      <c r="N304" s="176">
        <v>11</v>
      </c>
      <c r="O304" s="176">
        <v>12</v>
      </c>
      <c r="P304" s="176">
        <v>13</v>
      </c>
      <c r="Q304" s="173">
        <v>14</v>
      </c>
      <c r="R304" s="233">
        <v>15</v>
      </c>
      <c r="S304" s="147"/>
    </row>
    <row r="305" ht="39" customHeight="1" spans="2:20">
      <c r="B305" s="290">
        <v>1</v>
      </c>
      <c r="C305" s="291" t="s">
        <v>152</v>
      </c>
      <c r="D305" s="292"/>
      <c r="E305" s="293"/>
      <c r="F305" s="178"/>
      <c r="G305" s="179" t="s">
        <v>79</v>
      </c>
      <c r="H305" s="179" t="s">
        <v>80</v>
      </c>
      <c r="I305" s="311">
        <v>33630000</v>
      </c>
      <c r="J305" s="312" t="s">
        <v>81</v>
      </c>
      <c r="K305" s="313" t="s">
        <v>81</v>
      </c>
      <c r="L305" s="329">
        <f>I305/I306*100</f>
        <v>100</v>
      </c>
      <c r="M305" s="330">
        <f>P305/I305*100</f>
        <v>0</v>
      </c>
      <c r="N305" s="331">
        <f>P305/I305</f>
        <v>0</v>
      </c>
      <c r="O305" s="331">
        <f>L305*M305/100</f>
        <v>0</v>
      </c>
      <c r="P305" s="311">
        <v>0</v>
      </c>
      <c r="Q305" s="332">
        <f>L305*M305/100</f>
        <v>0</v>
      </c>
      <c r="R305" s="333">
        <f>I305-P305</f>
        <v>33630000</v>
      </c>
      <c r="S305" s="147"/>
      <c r="T305" s="258" t="s">
        <v>153</v>
      </c>
    </row>
    <row r="306" ht="21.75" spans="2:20">
      <c r="B306" s="185" t="s">
        <v>83</v>
      </c>
      <c r="C306" s="186"/>
      <c r="D306" s="186"/>
      <c r="E306" s="186"/>
      <c r="F306" s="186"/>
      <c r="G306" s="186"/>
      <c r="H306" s="187"/>
      <c r="I306" s="211">
        <f>SUM(I305:I305)</f>
        <v>33630000</v>
      </c>
      <c r="J306" s="212" t="s">
        <v>84</v>
      </c>
      <c r="K306" s="213"/>
      <c r="L306" s="214">
        <f>SUM(L305:L305)</f>
        <v>100</v>
      </c>
      <c r="M306" s="225"/>
      <c r="N306" s="214">
        <f>SUM(N305:N305)</f>
        <v>0</v>
      </c>
      <c r="O306" s="214">
        <f>SUM(O305:O305)</f>
        <v>0</v>
      </c>
      <c r="P306" s="226">
        <f>SUM(P305:P305)</f>
        <v>0</v>
      </c>
      <c r="Q306" s="238">
        <f>SUM(Q305:Q305)</f>
        <v>0</v>
      </c>
      <c r="R306" s="239">
        <f>SUM(R305:R305)</f>
        <v>33630000</v>
      </c>
      <c r="S306" s="147"/>
      <c r="T306" s="258"/>
    </row>
    <row r="307" ht="16.75" spans="2:19">
      <c r="B307" s="147"/>
      <c r="C307" s="147"/>
      <c r="D307" s="147"/>
      <c r="E307" s="147"/>
      <c r="F307" s="146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</row>
    <row r="308" ht="16" spans="2:19">
      <c r="B308" s="147"/>
      <c r="C308" s="147"/>
      <c r="D308" s="147"/>
      <c r="E308" s="147"/>
      <c r="F308" s="146"/>
      <c r="G308" s="147"/>
      <c r="H308" s="147"/>
      <c r="I308" s="217"/>
      <c r="J308" s="147"/>
      <c r="K308" s="147"/>
      <c r="L308" s="147"/>
      <c r="M308" s="147"/>
      <c r="N308" s="147"/>
      <c r="O308" s="189"/>
      <c r="P308" s="189" t="str">
        <f>P284</f>
        <v>Polebunging, 31 Januari 2026</v>
      </c>
      <c r="Q308" s="147"/>
      <c r="R308" s="147"/>
      <c r="S308" s="147"/>
    </row>
    <row r="309" ht="16" spans="2:19">
      <c r="B309" s="147"/>
      <c r="C309" s="147"/>
      <c r="D309" s="147"/>
      <c r="E309" s="147"/>
      <c r="F309" s="146"/>
      <c r="G309" s="147"/>
      <c r="H309" s="147"/>
      <c r="I309" s="147"/>
      <c r="J309" s="147"/>
      <c r="K309" s="147"/>
      <c r="L309" s="147"/>
      <c r="M309" s="147"/>
      <c r="N309" s="147"/>
      <c r="O309" s="218"/>
      <c r="P309" s="218" t="s">
        <v>86</v>
      </c>
      <c r="Q309" s="147"/>
      <c r="R309" s="147"/>
      <c r="S309" s="147"/>
    </row>
    <row r="310" ht="16" spans="2:19">
      <c r="B310" s="147"/>
      <c r="C310" s="147"/>
      <c r="D310" s="147"/>
      <c r="E310" s="147"/>
      <c r="F310" s="146"/>
      <c r="G310" s="147"/>
      <c r="H310" s="147"/>
      <c r="I310" s="217"/>
      <c r="J310" s="147"/>
      <c r="K310" s="147"/>
      <c r="L310" s="147"/>
      <c r="M310" s="147"/>
      <c r="N310" s="147"/>
      <c r="O310" s="218"/>
      <c r="P310" s="218"/>
      <c r="Q310" s="147"/>
      <c r="R310" s="147"/>
      <c r="S310" s="147"/>
    </row>
    <row r="311" ht="16" spans="2:19">
      <c r="B311" s="147"/>
      <c r="C311" s="147"/>
      <c r="D311" s="147"/>
      <c r="E311" s="147"/>
      <c r="F311" s="146"/>
      <c r="G311" s="147"/>
      <c r="H311" s="147"/>
      <c r="I311" s="147"/>
      <c r="J311" s="147"/>
      <c r="K311" s="147"/>
      <c r="L311" s="147"/>
      <c r="M311" s="147"/>
      <c r="N311" s="147"/>
      <c r="O311" s="218"/>
      <c r="P311" s="218"/>
      <c r="Q311" s="147"/>
      <c r="R311" s="147"/>
      <c r="S311" s="147"/>
    </row>
    <row r="312" ht="16" spans="2:19">
      <c r="B312" s="147"/>
      <c r="C312" s="147"/>
      <c r="D312" s="147"/>
      <c r="E312" s="147"/>
      <c r="F312" s="146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</row>
    <row r="313" ht="16" spans="2:19">
      <c r="B313" s="147"/>
      <c r="C313" s="147"/>
      <c r="D313" s="147"/>
      <c r="E313" s="147"/>
      <c r="F313" s="146"/>
      <c r="G313" s="147"/>
      <c r="H313" s="147"/>
      <c r="I313" s="147"/>
      <c r="J313" s="147"/>
      <c r="K313" s="147"/>
      <c r="L313" s="147"/>
      <c r="M313" s="147"/>
      <c r="N313" s="147"/>
      <c r="O313" s="219"/>
      <c r="P313" s="219" t="s">
        <v>133</v>
      </c>
      <c r="Q313" s="147"/>
      <c r="R313" s="147"/>
      <c r="S313" s="147"/>
    </row>
    <row r="314" ht="16" spans="2:19">
      <c r="B314" s="147"/>
      <c r="C314" s="147"/>
      <c r="D314" s="147"/>
      <c r="E314" s="147"/>
      <c r="F314" s="146"/>
      <c r="G314" s="147"/>
      <c r="H314" s="147"/>
      <c r="I314" s="147"/>
      <c r="J314" s="147"/>
      <c r="K314" s="147"/>
      <c r="L314" s="147"/>
      <c r="M314" s="147"/>
      <c r="N314" s="147"/>
      <c r="O314" s="189"/>
      <c r="P314" s="495" t="s">
        <v>134</v>
      </c>
      <c r="Q314" s="147"/>
      <c r="R314" s="147"/>
      <c r="S314" s="147"/>
    </row>
    <row r="315" ht="16" spans="2:19">
      <c r="B315" s="143" t="s">
        <v>50</v>
      </c>
      <c r="C315" s="144"/>
      <c r="D315" s="144"/>
      <c r="E315" s="145"/>
      <c r="F315" s="146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</row>
    <row r="316" ht="16" spans="2:19">
      <c r="B316" s="148" t="s">
        <v>51</v>
      </c>
      <c r="C316" s="149"/>
      <c r="D316" s="149"/>
      <c r="E316" s="150"/>
      <c r="F316" s="146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</row>
    <row r="317" ht="16.5" spans="2:19">
      <c r="B317" s="147"/>
      <c r="C317" s="147"/>
      <c r="D317" s="147"/>
      <c r="E317" s="147"/>
      <c r="F317" s="146"/>
      <c r="G317" s="147"/>
      <c r="H317" s="151" t="s">
        <v>52</v>
      </c>
      <c r="I317" s="151"/>
      <c r="J317" s="151"/>
      <c r="K317" s="151"/>
      <c r="L317" s="151"/>
      <c r="M317" s="151"/>
      <c r="N317" s="147"/>
      <c r="O317" s="147"/>
      <c r="P317" s="147"/>
      <c r="Q317" s="147"/>
      <c r="R317" s="147"/>
      <c r="S317" s="147"/>
    </row>
    <row r="318" ht="16.5" spans="2:19">
      <c r="B318" s="147"/>
      <c r="C318" s="147"/>
      <c r="D318" s="147"/>
      <c r="E318" s="147"/>
      <c r="F318" s="146"/>
      <c r="G318" s="147"/>
      <c r="H318" s="151" t="s">
        <v>53</v>
      </c>
      <c r="I318" s="151"/>
      <c r="J318" s="151"/>
      <c r="K318" s="151"/>
      <c r="L318" s="151"/>
      <c r="M318" s="151"/>
      <c r="N318" s="147"/>
      <c r="O318" s="147"/>
      <c r="P318" s="147"/>
      <c r="Q318" s="147"/>
      <c r="R318" s="147"/>
      <c r="S318" s="147"/>
    </row>
    <row r="319" ht="16.5" spans="2:19">
      <c r="B319" s="147"/>
      <c r="C319" s="147"/>
      <c r="D319" s="147"/>
      <c r="E319" s="147"/>
      <c r="F319" s="146"/>
      <c r="G319" s="147"/>
      <c r="H319" s="151" t="s">
        <v>89</v>
      </c>
      <c r="I319" s="151"/>
      <c r="J319" s="151"/>
      <c r="K319" s="151"/>
      <c r="L319" s="151"/>
      <c r="M319" s="151"/>
      <c r="N319" s="147"/>
      <c r="O319" s="147"/>
      <c r="P319" s="147"/>
      <c r="Q319" s="147"/>
      <c r="R319" s="147"/>
      <c r="S319" s="147"/>
    </row>
    <row r="320" ht="16.5" spans="2:19">
      <c r="B320" s="152" t="s">
        <v>55</v>
      </c>
      <c r="C320" s="152"/>
      <c r="D320" s="153" t="s">
        <v>4</v>
      </c>
      <c r="E320" s="147" t="s">
        <v>56</v>
      </c>
      <c r="F320" s="146"/>
      <c r="G320" s="147"/>
      <c r="H320" s="151"/>
      <c r="I320" s="151"/>
      <c r="J320" s="151"/>
      <c r="K320" s="151"/>
      <c r="L320" s="151"/>
      <c r="M320" s="151"/>
      <c r="N320" s="152"/>
      <c r="O320" s="152"/>
      <c r="P320" s="147"/>
      <c r="Q320" s="147"/>
      <c r="R320" s="147"/>
      <c r="S320" s="147"/>
    </row>
    <row r="321" ht="16.5" spans="2:19">
      <c r="B321" s="268" t="s">
        <v>57</v>
      </c>
      <c r="C321" s="152"/>
      <c r="D321" s="153" t="s">
        <v>4</v>
      </c>
      <c r="E321" s="147" t="s">
        <v>150</v>
      </c>
      <c r="F321" s="146"/>
      <c r="G321" s="147"/>
      <c r="H321" s="151"/>
      <c r="I321" s="151"/>
      <c r="J321" s="151"/>
      <c r="K321" s="151"/>
      <c r="L321" s="151"/>
      <c r="M321" s="151"/>
      <c r="N321" s="152"/>
      <c r="O321" s="152"/>
      <c r="P321" s="147"/>
      <c r="Q321" s="147"/>
      <c r="R321" s="147"/>
      <c r="S321" s="147"/>
    </row>
    <row r="322" ht="16.5" spans="2:19">
      <c r="B322" s="268" t="s">
        <v>59</v>
      </c>
      <c r="C322" s="268"/>
      <c r="D322" s="269" t="s">
        <v>4</v>
      </c>
      <c r="E322" s="270" t="s">
        <v>154</v>
      </c>
      <c r="F322" s="270"/>
      <c r="G322" s="270"/>
      <c r="H322" s="270"/>
      <c r="I322" s="270"/>
      <c r="J322" s="270"/>
      <c r="K322" s="270"/>
      <c r="L322" s="151"/>
      <c r="M322" s="147"/>
      <c r="N322" s="147"/>
      <c r="O322" s="147"/>
      <c r="P322" s="152"/>
      <c r="Q322" s="152"/>
      <c r="R322" s="147"/>
      <c r="S322" s="147"/>
    </row>
    <row r="323" ht="16" spans="2:19">
      <c r="B323" s="152" t="s">
        <v>61</v>
      </c>
      <c r="C323" s="152"/>
      <c r="D323" s="153" t="s">
        <v>4</v>
      </c>
      <c r="E323" s="147" t="s">
        <v>62</v>
      </c>
      <c r="F323" s="146"/>
      <c r="G323" s="147"/>
      <c r="H323" s="147"/>
      <c r="I323" s="147"/>
      <c r="J323" s="147"/>
      <c r="K323" s="147"/>
      <c r="L323" s="147"/>
      <c r="M323" s="147"/>
      <c r="N323" s="147" t="str">
        <f>N42</f>
        <v>Keadaan Bulan Januari 2026</v>
      </c>
      <c r="O323" s="147"/>
      <c r="P323" s="147"/>
      <c r="Q323" s="147"/>
      <c r="R323" s="147"/>
      <c r="S323" s="147"/>
    </row>
    <row r="324" ht="16.75" spans="2:19">
      <c r="B324" s="152"/>
      <c r="C324" s="152"/>
      <c r="D324" s="152"/>
      <c r="E324" s="147"/>
      <c r="F324" s="146"/>
      <c r="G324" s="147"/>
      <c r="H324" s="147"/>
      <c r="I324" s="147"/>
      <c r="J324" s="147"/>
      <c r="K324" s="147"/>
      <c r="L324" s="147"/>
      <c r="M324" s="147"/>
      <c r="N324" s="147"/>
      <c r="O324" s="147"/>
      <c r="P324" s="146"/>
      <c r="Q324" s="146"/>
      <c r="R324" s="147"/>
      <c r="S324" s="147"/>
    </row>
    <row r="325" ht="48" customHeight="1" spans="2:19">
      <c r="B325" s="271" t="s">
        <v>64</v>
      </c>
      <c r="C325" s="272" t="s">
        <v>65</v>
      </c>
      <c r="D325" s="273"/>
      <c r="E325" s="274"/>
      <c r="F325" s="275" t="s">
        <v>66</v>
      </c>
      <c r="G325" s="276" t="s">
        <v>67</v>
      </c>
      <c r="H325" s="277"/>
      <c r="I325" s="294" t="s">
        <v>68</v>
      </c>
      <c r="J325" s="294" t="s">
        <v>69</v>
      </c>
      <c r="K325" s="294" t="s">
        <v>70</v>
      </c>
      <c r="L325" s="294" t="s">
        <v>71</v>
      </c>
      <c r="M325" s="302" t="s">
        <v>72</v>
      </c>
      <c r="N325" s="303"/>
      <c r="O325" s="302" t="s">
        <v>73</v>
      </c>
      <c r="P325" s="304"/>
      <c r="Q325" s="304"/>
      <c r="R325" s="316" t="s">
        <v>74</v>
      </c>
      <c r="S325" s="147"/>
    </row>
    <row r="326" ht="16" spans="2:19">
      <c r="B326" s="278"/>
      <c r="C326" s="279"/>
      <c r="D326" s="280"/>
      <c r="E326" s="281"/>
      <c r="F326" s="282"/>
      <c r="G326" s="283" t="s">
        <v>75</v>
      </c>
      <c r="H326" s="283" t="s">
        <v>76</v>
      </c>
      <c r="I326" s="305"/>
      <c r="J326" s="283"/>
      <c r="K326" s="283"/>
      <c r="L326" s="306"/>
      <c r="M326" s="283" t="s">
        <v>17</v>
      </c>
      <c r="N326" s="298" t="s">
        <v>16</v>
      </c>
      <c r="O326" s="298" t="s">
        <v>17</v>
      </c>
      <c r="P326" s="307" t="s">
        <v>16</v>
      </c>
      <c r="Q326" s="317"/>
      <c r="R326" s="318"/>
      <c r="S326" s="147"/>
    </row>
    <row r="327" ht="16" spans="2:19">
      <c r="B327" s="284"/>
      <c r="C327" s="285"/>
      <c r="D327" s="286"/>
      <c r="E327" s="287"/>
      <c r="F327" s="288"/>
      <c r="G327" s="289"/>
      <c r="H327" s="289"/>
      <c r="I327" s="308"/>
      <c r="J327" s="289"/>
      <c r="K327" s="289"/>
      <c r="L327" s="309"/>
      <c r="M327" s="308"/>
      <c r="N327" s="289"/>
      <c r="O327" s="289"/>
      <c r="P327" s="310" t="s">
        <v>77</v>
      </c>
      <c r="Q327" s="319" t="s">
        <v>19</v>
      </c>
      <c r="R327" s="318"/>
      <c r="S327" s="147"/>
    </row>
    <row r="328" ht="16" spans="2:19">
      <c r="B328" s="172">
        <v>1</v>
      </c>
      <c r="C328" s="173">
        <v>2</v>
      </c>
      <c r="D328" s="174"/>
      <c r="E328" s="175"/>
      <c r="F328" s="175">
        <v>3</v>
      </c>
      <c r="G328" s="176">
        <v>4</v>
      </c>
      <c r="H328" s="176">
        <v>5</v>
      </c>
      <c r="I328" s="176">
        <v>6</v>
      </c>
      <c r="J328" s="176">
        <v>7</v>
      </c>
      <c r="K328" s="176">
        <v>8</v>
      </c>
      <c r="L328" s="176">
        <v>9</v>
      </c>
      <c r="M328" s="176">
        <v>10</v>
      </c>
      <c r="N328" s="176">
        <v>11</v>
      </c>
      <c r="O328" s="176">
        <v>12</v>
      </c>
      <c r="P328" s="176">
        <v>13</v>
      </c>
      <c r="Q328" s="173">
        <v>14</v>
      </c>
      <c r="R328" s="233">
        <v>15</v>
      </c>
      <c r="S328" s="147"/>
    </row>
    <row r="329" ht="46.15" customHeight="1" spans="2:20">
      <c r="B329" s="290">
        <v>1</v>
      </c>
      <c r="C329" s="291" t="s">
        <v>155</v>
      </c>
      <c r="D329" s="292"/>
      <c r="E329" s="293"/>
      <c r="F329" s="178"/>
      <c r="G329" s="179" t="s">
        <v>79</v>
      </c>
      <c r="H329" s="179" t="s">
        <v>80</v>
      </c>
      <c r="I329" s="311">
        <v>0</v>
      </c>
      <c r="J329" s="312" t="s">
        <v>81</v>
      </c>
      <c r="K329" s="313" t="s">
        <v>81</v>
      </c>
      <c r="L329" s="205" t="e">
        <f>I329/I330*100</f>
        <v>#DIV/0!</v>
      </c>
      <c r="M329" s="206" t="e">
        <f>P329/I329*100</f>
        <v>#DIV/0!</v>
      </c>
      <c r="N329" s="207" t="e">
        <f>P329/I329</f>
        <v>#DIV/0!</v>
      </c>
      <c r="O329" s="207" t="e">
        <f>L329*M329/100</f>
        <v>#DIV/0!</v>
      </c>
      <c r="P329" s="202">
        <v>0</v>
      </c>
      <c r="Q329" s="234" t="e">
        <f>L329*M329/100</f>
        <v>#DIV/0!</v>
      </c>
      <c r="R329" s="235">
        <f>I329-P329</f>
        <v>0</v>
      </c>
      <c r="S329" s="147"/>
      <c r="T329" s="257" t="s">
        <v>156</v>
      </c>
    </row>
    <row r="330" ht="21.75" spans="2:19">
      <c r="B330" s="185" t="s">
        <v>83</v>
      </c>
      <c r="C330" s="186"/>
      <c r="D330" s="186"/>
      <c r="E330" s="186"/>
      <c r="F330" s="186"/>
      <c r="G330" s="186"/>
      <c r="H330" s="187"/>
      <c r="I330" s="211">
        <f>SUM(I329:I329)</f>
        <v>0</v>
      </c>
      <c r="J330" s="212" t="s">
        <v>84</v>
      </c>
      <c r="K330" s="213"/>
      <c r="L330" s="214" t="e">
        <f>SUM(L329:L329)</f>
        <v>#DIV/0!</v>
      </c>
      <c r="M330" s="225"/>
      <c r="N330" s="214" t="e">
        <f>SUM(N329:N329)</f>
        <v>#DIV/0!</v>
      </c>
      <c r="O330" s="214" t="e">
        <f>SUM(O329:O329)</f>
        <v>#DIV/0!</v>
      </c>
      <c r="P330" s="226">
        <f>SUM(P329:P329)</f>
        <v>0</v>
      </c>
      <c r="Q330" s="238" t="e">
        <f>SUM(Q329:Q329)</f>
        <v>#DIV/0!</v>
      </c>
      <c r="R330" s="239">
        <f>SUM(R329:R329)</f>
        <v>0</v>
      </c>
      <c r="S330" s="147"/>
    </row>
    <row r="331" ht="16.75" spans="2:19">
      <c r="B331" s="147"/>
      <c r="C331" s="147"/>
      <c r="D331" s="147"/>
      <c r="E331" s="147"/>
      <c r="F331" s="146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</row>
    <row r="332" ht="16" spans="2:19">
      <c r="B332" s="147"/>
      <c r="C332" s="147"/>
      <c r="D332" s="147"/>
      <c r="E332" s="147"/>
      <c r="F332" s="146"/>
      <c r="G332" s="147"/>
      <c r="H332" s="147"/>
      <c r="I332" s="217"/>
      <c r="J332" s="147"/>
      <c r="K332" s="147"/>
      <c r="L332" s="147"/>
      <c r="M332" s="147"/>
      <c r="N332" s="147"/>
      <c r="O332" s="189"/>
      <c r="P332" s="189" t="str">
        <f>P308</f>
        <v>Polebunging, 31 Januari 2026</v>
      </c>
      <c r="Q332" s="147"/>
      <c r="R332" s="147"/>
      <c r="S332" s="147"/>
    </row>
    <row r="333" ht="16" spans="2:19">
      <c r="B333" s="147"/>
      <c r="C333" s="147"/>
      <c r="D333" s="147"/>
      <c r="E333" s="147"/>
      <c r="F333" s="146"/>
      <c r="G333" s="147"/>
      <c r="H333" s="147"/>
      <c r="I333" s="147"/>
      <c r="J333" s="147"/>
      <c r="K333" s="147"/>
      <c r="L333" s="147"/>
      <c r="M333" s="147"/>
      <c r="N333" s="147"/>
      <c r="O333" s="218"/>
      <c r="P333" s="218" t="s">
        <v>86</v>
      </c>
      <c r="Q333" s="147"/>
      <c r="R333" s="147"/>
      <c r="S333" s="147"/>
    </row>
    <row r="334" ht="16" spans="2:19">
      <c r="B334" s="147"/>
      <c r="C334" s="147"/>
      <c r="D334" s="147"/>
      <c r="E334" s="147"/>
      <c r="F334" s="146"/>
      <c r="G334" s="147"/>
      <c r="H334" s="147"/>
      <c r="I334" s="217"/>
      <c r="J334" s="147"/>
      <c r="K334" s="147"/>
      <c r="L334" s="147"/>
      <c r="M334" s="147"/>
      <c r="N334" s="147"/>
      <c r="O334" s="218"/>
      <c r="P334" s="218"/>
      <c r="Q334" s="147"/>
      <c r="R334" s="147"/>
      <c r="S334" s="147"/>
    </row>
    <row r="335" ht="16" spans="2:19">
      <c r="B335" s="147"/>
      <c r="C335" s="147"/>
      <c r="D335" s="147"/>
      <c r="E335" s="147"/>
      <c r="F335" s="146"/>
      <c r="G335" s="147"/>
      <c r="H335" s="147"/>
      <c r="I335" s="147"/>
      <c r="J335" s="147"/>
      <c r="K335" s="147"/>
      <c r="L335" s="147"/>
      <c r="M335" s="147"/>
      <c r="N335" s="147"/>
      <c r="O335" s="218"/>
      <c r="P335" s="218"/>
      <c r="Q335" s="147"/>
      <c r="R335" s="147"/>
      <c r="S335" s="147"/>
    </row>
    <row r="336" ht="16" spans="2:19">
      <c r="B336" s="147"/>
      <c r="C336" s="147"/>
      <c r="D336" s="147"/>
      <c r="E336" s="147"/>
      <c r="F336" s="146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</row>
    <row r="337" ht="16" spans="2:19">
      <c r="B337" s="147"/>
      <c r="C337" s="147"/>
      <c r="D337" s="147"/>
      <c r="E337" s="147"/>
      <c r="F337" s="146"/>
      <c r="G337" s="147"/>
      <c r="H337" s="147"/>
      <c r="I337" s="147"/>
      <c r="J337" s="147"/>
      <c r="K337" s="147"/>
      <c r="L337" s="147"/>
      <c r="M337" s="147"/>
      <c r="N337" s="147"/>
      <c r="O337" s="219"/>
      <c r="P337" s="219" t="s">
        <v>133</v>
      </c>
      <c r="Q337" s="147"/>
      <c r="R337" s="147"/>
      <c r="S337" s="147"/>
    </row>
    <row r="338" ht="16" spans="2:19">
      <c r="B338" s="147"/>
      <c r="C338" s="147"/>
      <c r="D338" s="147"/>
      <c r="E338" s="147"/>
      <c r="F338" s="146"/>
      <c r="G338" s="147"/>
      <c r="H338" s="147"/>
      <c r="I338" s="147"/>
      <c r="J338" s="147"/>
      <c r="K338" s="147"/>
      <c r="L338" s="147"/>
      <c r="M338" s="147"/>
      <c r="N338" s="147"/>
      <c r="O338" s="189"/>
      <c r="P338" s="495" t="s">
        <v>134</v>
      </c>
      <c r="Q338" s="147"/>
      <c r="R338" s="147"/>
      <c r="S338" s="147"/>
    </row>
    <row r="339" ht="16" spans="2:19">
      <c r="B339" s="143" t="s">
        <v>50</v>
      </c>
      <c r="C339" s="144"/>
      <c r="D339" s="144"/>
      <c r="E339" s="145"/>
      <c r="F339" s="146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</row>
    <row r="340" ht="16" spans="2:19">
      <c r="B340" s="148" t="s">
        <v>51</v>
      </c>
      <c r="C340" s="149"/>
      <c r="D340" s="149"/>
      <c r="E340" s="150"/>
      <c r="F340" s="146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</row>
    <row r="341" ht="16.5" spans="2:19">
      <c r="B341" s="147"/>
      <c r="C341" s="147"/>
      <c r="D341" s="147"/>
      <c r="E341" s="147"/>
      <c r="F341" s="146"/>
      <c r="G341" s="147"/>
      <c r="H341" s="151" t="s">
        <v>52</v>
      </c>
      <c r="I341" s="151"/>
      <c r="J341" s="151"/>
      <c r="K341" s="151"/>
      <c r="L341" s="151"/>
      <c r="M341" s="151"/>
      <c r="N341" s="147"/>
      <c r="O341" s="147"/>
      <c r="P341" s="147"/>
      <c r="Q341" s="147"/>
      <c r="R341" s="147"/>
      <c r="S341" s="147"/>
    </row>
    <row r="342" ht="16.5" spans="2:19">
      <c r="B342" s="147"/>
      <c r="C342" s="147"/>
      <c r="D342" s="147"/>
      <c r="E342" s="147"/>
      <c r="F342" s="146"/>
      <c r="G342" s="147"/>
      <c r="H342" s="151" t="s">
        <v>53</v>
      </c>
      <c r="I342" s="151"/>
      <c r="J342" s="151"/>
      <c r="K342" s="151"/>
      <c r="L342" s="151"/>
      <c r="M342" s="151"/>
      <c r="N342" s="147"/>
      <c r="O342" s="147"/>
      <c r="P342" s="147"/>
      <c r="Q342" s="147"/>
      <c r="R342" s="147"/>
      <c r="S342" s="147"/>
    </row>
    <row r="343" ht="16.5" spans="2:19">
      <c r="B343" s="147"/>
      <c r="C343" s="147"/>
      <c r="D343" s="147"/>
      <c r="E343" s="147"/>
      <c r="F343" s="146"/>
      <c r="G343" s="147"/>
      <c r="H343" s="151" t="s">
        <v>89</v>
      </c>
      <c r="I343" s="151"/>
      <c r="J343" s="151"/>
      <c r="K343" s="151"/>
      <c r="L343" s="151"/>
      <c r="M343" s="151"/>
      <c r="N343" s="147"/>
      <c r="O343" s="147"/>
      <c r="P343" s="147"/>
      <c r="Q343" s="147"/>
      <c r="R343" s="147"/>
      <c r="S343" s="147"/>
    </row>
    <row r="344" ht="16.5" spans="2:19">
      <c r="B344" s="152" t="s">
        <v>55</v>
      </c>
      <c r="C344" s="152"/>
      <c r="D344" s="153" t="s">
        <v>4</v>
      </c>
      <c r="E344" s="147" t="s">
        <v>56</v>
      </c>
      <c r="F344" s="146"/>
      <c r="G344" s="147"/>
      <c r="H344" s="151"/>
      <c r="I344" s="151"/>
      <c r="J344" s="151"/>
      <c r="K344" s="151"/>
      <c r="L344" s="151"/>
      <c r="M344" s="151"/>
      <c r="N344" s="152"/>
      <c r="O344" s="152"/>
      <c r="P344" s="147"/>
      <c r="Q344" s="147"/>
      <c r="R344" s="147"/>
      <c r="S344" s="147"/>
    </row>
    <row r="345" ht="16.5" spans="2:19">
      <c r="B345" s="268" t="s">
        <v>57</v>
      </c>
      <c r="C345" s="152"/>
      <c r="D345" s="153" t="s">
        <v>4</v>
      </c>
      <c r="E345" s="188" t="s">
        <v>150</v>
      </c>
      <c r="F345" s="146"/>
      <c r="G345" s="147"/>
      <c r="H345" s="151"/>
      <c r="I345" s="151"/>
      <c r="J345" s="151"/>
      <c r="K345" s="151"/>
      <c r="L345" s="151"/>
      <c r="M345" s="151"/>
      <c r="N345" s="152"/>
      <c r="O345" s="152"/>
      <c r="P345" s="147"/>
      <c r="Q345" s="147"/>
      <c r="R345" s="147"/>
      <c r="S345" s="147"/>
    </row>
    <row r="346" ht="16.5" spans="2:19">
      <c r="B346" s="268" t="s">
        <v>59</v>
      </c>
      <c r="C346" s="268"/>
      <c r="D346" s="269" t="s">
        <v>4</v>
      </c>
      <c r="E346" s="334" t="s">
        <v>36</v>
      </c>
      <c r="F346" s="334"/>
      <c r="G346" s="334"/>
      <c r="H346" s="334"/>
      <c r="I346" s="334"/>
      <c r="J346" s="334"/>
      <c r="K346" s="334"/>
      <c r="L346" s="151"/>
      <c r="M346" s="147"/>
      <c r="N346" s="147"/>
      <c r="O346" s="147"/>
      <c r="P346" s="152"/>
      <c r="Q346" s="152"/>
      <c r="R346" s="147"/>
      <c r="S346" s="147"/>
    </row>
    <row r="347" ht="16" spans="2:19">
      <c r="B347" s="152" t="s">
        <v>61</v>
      </c>
      <c r="C347" s="152"/>
      <c r="D347" s="153" t="s">
        <v>4</v>
      </c>
      <c r="E347" s="147" t="s">
        <v>62</v>
      </c>
      <c r="F347" s="146"/>
      <c r="G347" s="147"/>
      <c r="H347" s="147"/>
      <c r="I347" s="147"/>
      <c r="J347" s="147"/>
      <c r="K347" s="147"/>
      <c r="L347" s="147"/>
      <c r="M347" s="147"/>
      <c r="N347" s="147" t="str">
        <f>N323</f>
        <v>Keadaan Bulan Januari 2026</v>
      </c>
      <c r="O347" s="147"/>
      <c r="P347" s="147"/>
      <c r="Q347" s="147"/>
      <c r="R347" s="147"/>
      <c r="S347" s="147"/>
    </row>
    <row r="348" ht="16.75" spans="2:19">
      <c r="B348" s="152"/>
      <c r="C348" s="152"/>
      <c r="D348" s="152"/>
      <c r="E348" s="147"/>
      <c r="F348" s="146"/>
      <c r="G348" s="147"/>
      <c r="H348" s="147"/>
      <c r="I348" s="147"/>
      <c r="J348" s="147"/>
      <c r="K348" s="147"/>
      <c r="L348" s="147"/>
      <c r="M348" s="147"/>
      <c r="N348" s="147"/>
      <c r="O348" s="147"/>
      <c r="P348" s="146"/>
      <c r="Q348" s="146"/>
      <c r="R348" s="147"/>
      <c r="S348" s="147"/>
    </row>
    <row r="349" ht="38.25" customHeight="1" spans="2:19">
      <c r="B349" s="271" t="s">
        <v>64</v>
      </c>
      <c r="C349" s="272" t="s">
        <v>65</v>
      </c>
      <c r="D349" s="273"/>
      <c r="E349" s="274"/>
      <c r="F349" s="275" t="s">
        <v>66</v>
      </c>
      <c r="G349" s="276" t="s">
        <v>67</v>
      </c>
      <c r="H349" s="277"/>
      <c r="I349" s="294" t="s">
        <v>68</v>
      </c>
      <c r="J349" s="294" t="s">
        <v>69</v>
      </c>
      <c r="K349" s="294" t="s">
        <v>70</v>
      </c>
      <c r="L349" s="294" t="s">
        <v>71</v>
      </c>
      <c r="M349" s="302" t="s">
        <v>72</v>
      </c>
      <c r="N349" s="303"/>
      <c r="O349" s="302" t="s">
        <v>73</v>
      </c>
      <c r="P349" s="304"/>
      <c r="Q349" s="304"/>
      <c r="R349" s="316" t="s">
        <v>74</v>
      </c>
      <c r="S349" s="147"/>
    </row>
    <row r="350" ht="16" spans="2:19">
      <c r="B350" s="278"/>
      <c r="C350" s="279"/>
      <c r="D350" s="280"/>
      <c r="E350" s="281"/>
      <c r="F350" s="282"/>
      <c r="G350" s="283" t="s">
        <v>75</v>
      </c>
      <c r="H350" s="283" t="s">
        <v>76</v>
      </c>
      <c r="I350" s="305"/>
      <c r="J350" s="283"/>
      <c r="K350" s="283"/>
      <c r="L350" s="306"/>
      <c r="M350" s="283" t="s">
        <v>17</v>
      </c>
      <c r="N350" s="298" t="s">
        <v>16</v>
      </c>
      <c r="O350" s="298" t="s">
        <v>17</v>
      </c>
      <c r="P350" s="307" t="s">
        <v>16</v>
      </c>
      <c r="Q350" s="317"/>
      <c r="R350" s="318"/>
      <c r="S350" s="147"/>
    </row>
    <row r="351" ht="16" spans="2:19">
      <c r="B351" s="284"/>
      <c r="C351" s="285"/>
      <c r="D351" s="286"/>
      <c r="E351" s="287"/>
      <c r="F351" s="288"/>
      <c r="G351" s="289"/>
      <c r="H351" s="289"/>
      <c r="I351" s="308"/>
      <c r="J351" s="289"/>
      <c r="K351" s="289"/>
      <c r="L351" s="309"/>
      <c r="M351" s="308"/>
      <c r="N351" s="289"/>
      <c r="O351" s="289"/>
      <c r="P351" s="310" t="s">
        <v>77</v>
      </c>
      <c r="Q351" s="319" t="s">
        <v>19</v>
      </c>
      <c r="R351" s="318"/>
      <c r="S351" s="147"/>
    </row>
    <row r="352" ht="16" spans="2:19">
      <c r="B352" s="172">
        <v>1</v>
      </c>
      <c r="C352" s="173">
        <v>2</v>
      </c>
      <c r="D352" s="174"/>
      <c r="E352" s="175"/>
      <c r="F352" s="175">
        <v>3</v>
      </c>
      <c r="G352" s="176">
        <v>4</v>
      </c>
      <c r="H352" s="176">
        <v>5</v>
      </c>
      <c r="I352" s="176">
        <v>6</v>
      </c>
      <c r="J352" s="176">
        <v>7</v>
      </c>
      <c r="K352" s="176">
        <v>8</v>
      </c>
      <c r="L352" s="176">
        <v>9</v>
      </c>
      <c r="M352" s="176">
        <v>10</v>
      </c>
      <c r="N352" s="176">
        <v>11</v>
      </c>
      <c r="O352" s="176">
        <v>12</v>
      </c>
      <c r="P352" s="176">
        <v>13</v>
      </c>
      <c r="Q352" s="173">
        <v>14</v>
      </c>
      <c r="R352" s="233">
        <v>15</v>
      </c>
      <c r="S352" s="147"/>
    </row>
    <row r="353" ht="31" customHeight="1" spans="2:19">
      <c r="B353" s="290">
        <v>1</v>
      </c>
      <c r="C353" s="291" t="s">
        <v>157</v>
      </c>
      <c r="D353" s="292"/>
      <c r="E353" s="293"/>
      <c r="F353" s="335"/>
      <c r="G353" s="179" t="s">
        <v>79</v>
      </c>
      <c r="H353" s="179" t="s">
        <v>80</v>
      </c>
      <c r="I353" s="311">
        <v>2920000</v>
      </c>
      <c r="J353" s="312" t="s">
        <v>81</v>
      </c>
      <c r="K353" s="313" t="s">
        <v>81</v>
      </c>
      <c r="L353" s="205">
        <f>I353/I355*100</f>
        <v>54.4776119402985</v>
      </c>
      <c r="M353" s="206">
        <f>P353/I353*100</f>
        <v>0</v>
      </c>
      <c r="N353" s="207">
        <f>P353/I353</f>
        <v>0</v>
      </c>
      <c r="O353" s="207">
        <f>L353*M353/100</f>
        <v>0</v>
      </c>
      <c r="P353" s="202"/>
      <c r="Q353" s="234">
        <f>L353*M353/100</f>
        <v>0</v>
      </c>
      <c r="R353" s="235">
        <f>I353-P353</f>
        <v>2920000</v>
      </c>
      <c r="S353" s="147"/>
    </row>
    <row r="354" ht="21" spans="2:19">
      <c r="B354" s="336">
        <v>2</v>
      </c>
      <c r="C354" s="337" t="s">
        <v>158</v>
      </c>
      <c r="D354" s="338"/>
      <c r="E354" s="338"/>
      <c r="F354" s="339"/>
      <c r="G354" s="338"/>
      <c r="H354" s="340"/>
      <c r="I354" s="346">
        <v>2440000</v>
      </c>
      <c r="J354" s="347"/>
      <c r="K354" s="348"/>
      <c r="L354" s="205">
        <f>I354/I355*100</f>
        <v>45.5223880597015</v>
      </c>
      <c r="M354" s="206">
        <f>P354/I354*100</f>
        <v>0</v>
      </c>
      <c r="N354" s="207">
        <f>P354/I354</f>
        <v>0</v>
      </c>
      <c r="O354" s="207">
        <f>L354*M354/100</f>
        <v>0</v>
      </c>
      <c r="P354" s="349"/>
      <c r="Q354" s="234">
        <f>L354*M354/100</f>
        <v>0</v>
      </c>
      <c r="R354" s="235">
        <f>I354-P354</f>
        <v>2440000</v>
      </c>
      <c r="S354" s="147"/>
    </row>
    <row r="355" ht="21.75" spans="2:19">
      <c r="B355" s="185" t="s">
        <v>83</v>
      </c>
      <c r="C355" s="186"/>
      <c r="D355" s="186"/>
      <c r="E355" s="186"/>
      <c r="F355" s="186"/>
      <c r="G355" s="186"/>
      <c r="H355" s="187"/>
      <c r="I355" s="211">
        <f>I353+I354</f>
        <v>5360000</v>
      </c>
      <c r="J355" s="212" t="s">
        <v>84</v>
      </c>
      <c r="K355" s="213"/>
      <c r="L355" s="214">
        <f>SUM(L353:L354)</f>
        <v>100</v>
      </c>
      <c r="M355" s="225"/>
      <c r="N355" s="214">
        <f>SUM(N353:N354)</f>
        <v>0</v>
      </c>
      <c r="O355" s="214">
        <f>SUM(O353:O354)</f>
        <v>0</v>
      </c>
      <c r="P355" s="226">
        <f>SUM(P353:P354)</f>
        <v>0</v>
      </c>
      <c r="Q355" s="238">
        <f>SUM(Q353:Q354)</f>
        <v>0</v>
      </c>
      <c r="R355" s="239">
        <f>SUM(R353:R354)</f>
        <v>5360000</v>
      </c>
      <c r="S355" s="147"/>
    </row>
    <row r="356" ht="16.75" spans="2:19">
      <c r="B356" s="147"/>
      <c r="C356" s="147"/>
      <c r="D356" s="147"/>
      <c r="E356" s="147"/>
      <c r="F356" s="146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</row>
    <row r="357" ht="16" spans="2:19">
      <c r="B357" s="147"/>
      <c r="C357" s="147"/>
      <c r="D357" s="147"/>
      <c r="E357" s="147"/>
      <c r="F357" s="146"/>
      <c r="G357" s="147"/>
      <c r="H357" s="147"/>
      <c r="I357" s="217"/>
      <c r="J357" s="147"/>
      <c r="K357" s="147"/>
      <c r="L357" s="147"/>
      <c r="M357" s="147"/>
      <c r="N357" s="147"/>
      <c r="O357" s="189"/>
      <c r="P357" s="189" t="str">
        <f>P332</f>
        <v>Polebunging, 31 Januari 2026</v>
      </c>
      <c r="Q357" s="147"/>
      <c r="R357" s="147"/>
      <c r="S357" s="147"/>
    </row>
    <row r="358" ht="16" spans="2:19">
      <c r="B358" s="147"/>
      <c r="C358" s="147"/>
      <c r="D358" s="147"/>
      <c r="E358" s="147"/>
      <c r="F358" s="146"/>
      <c r="G358" s="147"/>
      <c r="H358" s="147"/>
      <c r="I358" s="147"/>
      <c r="J358" s="147"/>
      <c r="K358" s="147"/>
      <c r="L358" s="147"/>
      <c r="M358" s="147"/>
      <c r="N358" s="147"/>
      <c r="O358" s="218"/>
      <c r="P358" s="218" t="s">
        <v>86</v>
      </c>
      <c r="Q358" s="147"/>
      <c r="R358" s="147"/>
      <c r="S358" s="147"/>
    </row>
    <row r="359" ht="16" spans="2:19">
      <c r="B359" s="147"/>
      <c r="C359" s="147"/>
      <c r="D359" s="147"/>
      <c r="E359" s="147"/>
      <c r="F359" s="146"/>
      <c r="G359" s="147"/>
      <c r="H359" s="147"/>
      <c r="I359" s="217"/>
      <c r="J359" s="147"/>
      <c r="K359" s="147"/>
      <c r="L359" s="147"/>
      <c r="M359" s="147"/>
      <c r="N359" s="147"/>
      <c r="O359" s="218"/>
      <c r="P359" s="218"/>
      <c r="Q359" s="147"/>
      <c r="R359" s="147"/>
      <c r="S359" s="147"/>
    </row>
    <row r="360" ht="16" spans="2:19">
      <c r="B360" s="147"/>
      <c r="C360" s="147"/>
      <c r="D360" s="147"/>
      <c r="E360" s="147"/>
      <c r="F360" s="146"/>
      <c r="G360" s="147"/>
      <c r="H360" s="147"/>
      <c r="I360" s="147"/>
      <c r="J360" s="147"/>
      <c r="K360" s="147"/>
      <c r="L360" s="147"/>
      <c r="M360" s="147"/>
      <c r="N360" s="147"/>
      <c r="O360" s="218"/>
      <c r="P360" s="218"/>
      <c r="Q360" s="147"/>
      <c r="R360" s="147"/>
      <c r="S360" s="147"/>
    </row>
    <row r="361" ht="16" spans="2:19">
      <c r="B361" s="147"/>
      <c r="C361" s="147"/>
      <c r="D361" s="147"/>
      <c r="E361" s="147"/>
      <c r="F361" s="146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</row>
    <row r="362" ht="16" spans="2:19">
      <c r="B362" s="147"/>
      <c r="C362" s="147"/>
      <c r="D362" s="147"/>
      <c r="E362" s="147"/>
      <c r="F362" s="146"/>
      <c r="G362" s="147"/>
      <c r="H362" s="147"/>
      <c r="I362" s="147"/>
      <c r="J362" s="147"/>
      <c r="K362" s="147"/>
      <c r="L362" s="147"/>
      <c r="M362" s="147"/>
      <c r="N362" s="147"/>
      <c r="O362" s="219"/>
      <c r="P362" s="219" t="s">
        <v>133</v>
      </c>
      <c r="Q362" s="147"/>
      <c r="R362" s="147"/>
      <c r="S362" s="147"/>
    </row>
    <row r="363" ht="16" spans="2:19">
      <c r="B363" s="147"/>
      <c r="C363" s="147"/>
      <c r="D363" s="147"/>
      <c r="E363" s="147"/>
      <c r="F363" s="146"/>
      <c r="G363" s="147"/>
      <c r="H363" s="147"/>
      <c r="I363" s="147"/>
      <c r="J363" s="147"/>
      <c r="K363" s="147"/>
      <c r="L363" s="147"/>
      <c r="M363" s="147"/>
      <c r="N363" s="147"/>
      <c r="O363" s="189"/>
      <c r="P363" s="495" t="s">
        <v>134</v>
      </c>
      <c r="Q363" s="147"/>
      <c r="R363" s="147"/>
      <c r="S363" s="147"/>
    </row>
    <row r="364" ht="16" spans="2:19">
      <c r="B364" s="143" t="s">
        <v>50</v>
      </c>
      <c r="C364" s="144"/>
      <c r="D364" s="144"/>
      <c r="E364" s="145"/>
      <c r="F364" s="146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</row>
    <row r="365" ht="16" spans="2:19">
      <c r="B365" s="148" t="s">
        <v>51</v>
      </c>
      <c r="C365" s="149"/>
      <c r="D365" s="149"/>
      <c r="E365" s="150"/>
      <c r="F365" s="146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</row>
    <row r="366" ht="16.5" spans="2:19">
      <c r="B366" s="147"/>
      <c r="C366" s="147"/>
      <c r="D366" s="147"/>
      <c r="E366" s="147"/>
      <c r="F366" s="146"/>
      <c r="G366" s="147"/>
      <c r="H366" s="151" t="s">
        <v>52</v>
      </c>
      <c r="I366" s="151"/>
      <c r="J366" s="151"/>
      <c r="K366" s="151"/>
      <c r="L366" s="151"/>
      <c r="M366" s="151"/>
      <c r="N366" s="147"/>
      <c r="O366" s="147"/>
      <c r="P366" s="147"/>
      <c r="Q366" s="147"/>
      <c r="R366" s="147"/>
      <c r="S366" s="147"/>
    </row>
    <row r="367" ht="16.5" spans="2:19">
      <c r="B367" s="147"/>
      <c r="C367" s="147"/>
      <c r="D367" s="147"/>
      <c r="E367" s="147"/>
      <c r="F367" s="146"/>
      <c r="G367" s="147"/>
      <c r="H367" s="151" t="s">
        <v>53</v>
      </c>
      <c r="I367" s="151"/>
      <c r="J367" s="151"/>
      <c r="K367" s="151"/>
      <c r="L367" s="151"/>
      <c r="M367" s="151"/>
      <c r="N367" s="147"/>
      <c r="O367" s="147"/>
      <c r="P367" s="147"/>
      <c r="Q367" s="147"/>
      <c r="R367" s="147"/>
      <c r="S367" s="147"/>
    </row>
    <row r="368" ht="16.5" spans="2:19">
      <c r="B368" s="147"/>
      <c r="C368" s="147"/>
      <c r="D368" s="147"/>
      <c r="E368" s="147"/>
      <c r="F368" s="146"/>
      <c r="G368" s="147"/>
      <c r="H368" s="151" t="s">
        <v>89</v>
      </c>
      <c r="I368" s="151"/>
      <c r="J368" s="151"/>
      <c r="K368" s="151"/>
      <c r="L368" s="151"/>
      <c r="M368" s="151"/>
      <c r="N368" s="147"/>
      <c r="O368" s="147"/>
      <c r="P368" s="147"/>
      <c r="Q368" s="147"/>
      <c r="R368" s="147"/>
      <c r="S368" s="147"/>
    </row>
    <row r="369" ht="16.5" spans="2:19">
      <c r="B369" s="152" t="s">
        <v>55</v>
      </c>
      <c r="C369" s="152"/>
      <c r="D369" s="153" t="s">
        <v>4</v>
      </c>
      <c r="E369" s="147" t="s">
        <v>56</v>
      </c>
      <c r="F369" s="146"/>
      <c r="G369" s="147"/>
      <c r="H369" s="151"/>
      <c r="I369" s="151"/>
      <c r="J369" s="151"/>
      <c r="K369" s="151"/>
      <c r="L369" s="151"/>
      <c r="M369" s="151"/>
      <c r="N369" s="152"/>
      <c r="O369" s="152"/>
      <c r="P369" s="147"/>
      <c r="Q369" s="147"/>
      <c r="R369" s="147"/>
      <c r="S369" s="147"/>
    </row>
    <row r="370" ht="16.5" spans="2:19">
      <c r="B370" s="268" t="s">
        <v>57</v>
      </c>
      <c r="C370" s="152"/>
      <c r="D370" s="153" t="s">
        <v>4</v>
      </c>
      <c r="E370" s="147" t="s">
        <v>25</v>
      </c>
      <c r="F370" s="146"/>
      <c r="G370" s="147"/>
      <c r="H370" s="151"/>
      <c r="I370" s="151"/>
      <c r="J370" s="151"/>
      <c r="K370" s="151"/>
      <c r="L370" s="151"/>
      <c r="M370" s="151"/>
      <c r="N370" s="152"/>
      <c r="O370" s="152"/>
      <c r="P370" s="147"/>
      <c r="Q370" s="147"/>
      <c r="R370" s="147"/>
      <c r="S370" s="147"/>
    </row>
    <row r="371" ht="16.5" spans="2:19">
      <c r="B371" s="268" t="s">
        <v>59</v>
      </c>
      <c r="C371" s="268"/>
      <c r="D371" s="269" t="s">
        <v>4</v>
      </c>
      <c r="E371" s="270" t="s">
        <v>26</v>
      </c>
      <c r="F371" s="270"/>
      <c r="G371" s="270"/>
      <c r="H371" s="270"/>
      <c r="I371" s="270"/>
      <c r="J371" s="270"/>
      <c r="K371" s="270"/>
      <c r="L371" s="151"/>
      <c r="M371" s="147"/>
      <c r="N371" s="147"/>
      <c r="O371" s="147"/>
      <c r="P371" s="152"/>
      <c r="Q371" s="152"/>
      <c r="R371" s="147"/>
      <c r="S371" s="147"/>
    </row>
    <row r="372" ht="16" spans="2:19">
      <c r="B372" s="152" t="s">
        <v>61</v>
      </c>
      <c r="C372" s="152"/>
      <c r="D372" s="153" t="s">
        <v>4</v>
      </c>
      <c r="E372" s="147" t="s">
        <v>62</v>
      </c>
      <c r="F372" s="146"/>
      <c r="G372" s="147"/>
      <c r="H372" s="147"/>
      <c r="I372" s="147"/>
      <c r="J372" s="147"/>
      <c r="K372" s="147"/>
      <c r="L372" s="147"/>
      <c r="M372" s="147"/>
      <c r="N372" s="147" t="str">
        <f>N347</f>
        <v>Keadaan Bulan Januari 2026</v>
      </c>
      <c r="O372" s="147"/>
      <c r="P372" s="147"/>
      <c r="Q372" s="147"/>
      <c r="R372" s="147"/>
      <c r="S372" s="147"/>
    </row>
    <row r="373" ht="16.75" spans="2:19">
      <c r="B373" s="152"/>
      <c r="C373" s="152"/>
      <c r="D373" s="152"/>
      <c r="E373" s="147"/>
      <c r="F373" s="146"/>
      <c r="G373" s="147"/>
      <c r="H373" s="147"/>
      <c r="I373" s="147"/>
      <c r="J373" s="147"/>
      <c r="K373" s="147"/>
      <c r="L373" s="147"/>
      <c r="M373" s="147"/>
      <c r="N373" s="147"/>
      <c r="O373" s="147"/>
      <c r="P373" s="146"/>
      <c r="Q373" s="146"/>
      <c r="R373" s="147"/>
      <c r="S373" s="147"/>
    </row>
    <row r="374" ht="16.75" spans="2:19">
      <c r="B374" s="271" t="s">
        <v>64</v>
      </c>
      <c r="C374" s="272" t="s">
        <v>65</v>
      </c>
      <c r="D374" s="273"/>
      <c r="E374" s="274"/>
      <c r="F374" s="275" t="s">
        <v>66</v>
      </c>
      <c r="G374" s="276" t="s">
        <v>67</v>
      </c>
      <c r="H374" s="277"/>
      <c r="I374" s="294" t="s">
        <v>68</v>
      </c>
      <c r="J374" s="294" t="s">
        <v>69</v>
      </c>
      <c r="K374" s="294" t="s">
        <v>70</v>
      </c>
      <c r="L374" s="294" t="s">
        <v>71</v>
      </c>
      <c r="M374" s="302" t="s">
        <v>72</v>
      </c>
      <c r="N374" s="303"/>
      <c r="O374" s="302" t="s">
        <v>73</v>
      </c>
      <c r="P374" s="304"/>
      <c r="Q374" s="304"/>
      <c r="R374" s="316" t="s">
        <v>74</v>
      </c>
      <c r="S374" s="147"/>
    </row>
    <row r="375" ht="16" spans="2:19">
      <c r="B375" s="278"/>
      <c r="C375" s="279"/>
      <c r="D375" s="280"/>
      <c r="E375" s="281"/>
      <c r="F375" s="282"/>
      <c r="G375" s="283" t="s">
        <v>75</v>
      </c>
      <c r="H375" s="283" t="s">
        <v>76</v>
      </c>
      <c r="I375" s="305"/>
      <c r="J375" s="283"/>
      <c r="K375" s="283"/>
      <c r="L375" s="306"/>
      <c r="M375" s="283" t="s">
        <v>17</v>
      </c>
      <c r="N375" s="298" t="s">
        <v>16</v>
      </c>
      <c r="O375" s="298" t="s">
        <v>17</v>
      </c>
      <c r="P375" s="307" t="s">
        <v>16</v>
      </c>
      <c r="Q375" s="317"/>
      <c r="R375" s="318"/>
      <c r="S375" s="147"/>
    </row>
    <row r="376" ht="16" spans="2:19">
      <c r="B376" s="284"/>
      <c r="C376" s="285"/>
      <c r="D376" s="286"/>
      <c r="E376" s="287"/>
      <c r="F376" s="288"/>
      <c r="G376" s="289"/>
      <c r="H376" s="289"/>
      <c r="I376" s="308"/>
      <c r="J376" s="289"/>
      <c r="K376" s="289"/>
      <c r="L376" s="309"/>
      <c r="M376" s="308"/>
      <c r="N376" s="289"/>
      <c r="O376" s="289"/>
      <c r="P376" s="310" t="s">
        <v>77</v>
      </c>
      <c r="Q376" s="319" t="s">
        <v>19</v>
      </c>
      <c r="R376" s="318"/>
      <c r="S376" s="147"/>
    </row>
    <row r="377" ht="16" spans="2:19">
      <c r="B377" s="172">
        <v>1</v>
      </c>
      <c r="C377" s="173">
        <v>2</v>
      </c>
      <c r="D377" s="174"/>
      <c r="E377" s="175"/>
      <c r="F377" s="175">
        <v>3</v>
      </c>
      <c r="G377" s="176">
        <v>4</v>
      </c>
      <c r="H377" s="176">
        <v>5</v>
      </c>
      <c r="I377" s="176">
        <v>6</v>
      </c>
      <c r="J377" s="176">
        <v>7</v>
      </c>
      <c r="K377" s="176">
        <v>8</v>
      </c>
      <c r="L377" s="176">
        <v>9</v>
      </c>
      <c r="M377" s="176">
        <v>10</v>
      </c>
      <c r="N377" s="176">
        <v>11</v>
      </c>
      <c r="O377" s="176">
        <v>12</v>
      </c>
      <c r="P377" s="176">
        <v>13</v>
      </c>
      <c r="Q377" s="173">
        <v>14</v>
      </c>
      <c r="R377" s="233">
        <v>15</v>
      </c>
      <c r="S377" s="147"/>
    </row>
    <row r="378" ht="30.75" customHeight="1" spans="2:19">
      <c r="B378" s="341">
        <v>1</v>
      </c>
      <c r="C378" s="342" t="s">
        <v>159</v>
      </c>
      <c r="D378" s="343"/>
      <c r="E378" s="344"/>
      <c r="F378" s="345"/>
      <c r="G378" s="179" t="s">
        <v>79</v>
      </c>
      <c r="H378" s="179" t="s">
        <v>80</v>
      </c>
      <c r="I378" s="350">
        <v>14370000</v>
      </c>
      <c r="J378" s="351"/>
      <c r="K378" s="351"/>
      <c r="L378" s="352">
        <f>I378/I380*100</f>
        <v>80.5042016806723</v>
      </c>
      <c r="M378" s="206">
        <f>P378/I378*100</f>
        <v>0</v>
      </c>
      <c r="N378" s="207">
        <f>P378/I378</f>
        <v>0</v>
      </c>
      <c r="O378" s="207">
        <f>L378*M378/100</f>
        <v>0</v>
      </c>
      <c r="P378" s="350">
        <v>0</v>
      </c>
      <c r="Q378" s="234">
        <f>L378*M378/100</f>
        <v>0</v>
      </c>
      <c r="R378" s="356">
        <f>I378-P378</f>
        <v>14370000</v>
      </c>
      <c r="S378" s="147"/>
    </row>
    <row r="379" ht="27" customHeight="1" spans="2:19">
      <c r="B379" s="290">
        <v>2</v>
      </c>
      <c r="C379" s="342" t="s">
        <v>160</v>
      </c>
      <c r="D379" s="343"/>
      <c r="E379" s="344"/>
      <c r="F379" s="178"/>
      <c r="G379" s="184"/>
      <c r="H379" s="184"/>
      <c r="I379" s="311">
        <v>3480000</v>
      </c>
      <c r="J379" s="312" t="s">
        <v>81</v>
      </c>
      <c r="K379" s="312" t="s">
        <v>81</v>
      </c>
      <c r="L379" s="353">
        <f>I379/I380*100</f>
        <v>19.4957983193277</v>
      </c>
      <c r="M379" s="354">
        <f>P379/I379*100</f>
        <v>0</v>
      </c>
      <c r="N379" s="355">
        <f>P379/I379</f>
        <v>0</v>
      </c>
      <c r="O379" s="355">
        <f>L379*M379/100</f>
        <v>0</v>
      </c>
      <c r="P379" s="202">
        <v>0</v>
      </c>
      <c r="Q379" s="357">
        <f>L379*M379/100</f>
        <v>0</v>
      </c>
      <c r="R379" s="235">
        <f>I379-P379</f>
        <v>3480000</v>
      </c>
      <c r="S379" s="147"/>
    </row>
    <row r="380" ht="21.75" spans="2:19">
      <c r="B380" s="185" t="s">
        <v>83</v>
      </c>
      <c r="C380" s="186"/>
      <c r="D380" s="186"/>
      <c r="E380" s="186"/>
      <c r="F380" s="186"/>
      <c r="G380" s="186"/>
      <c r="H380" s="187"/>
      <c r="I380" s="211">
        <f>I378+I379</f>
        <v>17850000</v>
      </c>
      <c r="J380" s="212" t="s">
        <v>84</v>
      </c>
      <c r="K380" s="213"/>
      <c r="L380" s="214">
        <f>L378+L379</f>
        <v>100</v>
      </c>
      <c r="M380" s="225"/>
      <c r="N380" s="214">
        <f>SUM(N379:N379)</f>
        <v>0</v>
      </c>
      <c r="O380" s="214">
        <f>O378+O379</f>
        <v>0</v>
      </c>
      <c r="P380" s="226">
        <f>P378+P379</f>
        <v>0</v>
      </c>
      <c r="Q380" s="238">
        <f>Q378+Q379</f>
        <v>0</v>
      </c>
      <c r="R380" s="239">
        <f>R378+R379</f>
        <v>17850000</v>
      </c>
      <c r="S380" s="147"/>
    </row>
    <row r="381" ht="16.75" spans="2:19">
      <c r="B381" s="147"/>
      <c r="C381" s="147"/>
      <c r="D381" s="147"/>
      <c r="E381" s="147"/>
      <c r="F381" s="146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</row>
    <row r="382" ht="16" spans="2:19">
      <c r="B382" s="147"/>
      <c r="C382" s="147"/>
      <c r="D382" s="147"/>
      <c r="E382" s="147"/>
      <c r="F382" s="146"/>
      <c r="G382" s="147"/>
      <c r="H382" s="147"/>
      <c r="I382" s="217"/>
      <c r="J382" s="147"/>
      <c r="K382" s="147"/>
      <c r="L382" s="147"/>
      <c r="M382" s="147"/>
      <c r="N382" s="147"/>
      <c r="O382" s="189"/>
      <c r="P382" s="189" t="str">
        <f>P357</f>
        <v>Polebunging, 31 Januari 2026</v>
      </c>
      <c r="Q382" s="147"/>
      <c r="R382" s="147"/>
      <c r="S382" s="147"/>
    </row>
    <row r="383" ht="16" spans="2:19">
      <c r="B383" s="147"/>
      <c r="C383" s="147"/>
      <c r="D383" s="147"/>
      <c r="E383" s="147"/>
      <c r="F383" s="146"/>
      <c r="G383" s="147"/>
      <c r="H383" s="147"/>
      <c r="I383" s="147"/>
      <c r="J383" s="147"/>
      <c r="K383" s="147"/>
      <c r="L383" s="147"/>
      <c r="M383" s="147"/>
      <c r="N383" s="147"/>
      <c r="O383" s="218"/>
      <c r="P383" s="218" t="s">
        <v>86</v>
      </c>
      <c r="Q383" s="147"/>
      <c r="R383" s="147"/>
      <c r="S383" s="147"/>
    </row>
    <row r="384" ht="16" spans="2:19">
      <c r="B384" s="147"/>
      <c r="C384" s="147"/>
      <c r="D384" s="147"/>
      <c r="E384" s="147"/>
      <c r="F384" s="146"/>
      <c r="G384" s="147"/>
      <c r="H384" s="147"/>
      <c r="I384" s="217"/>
      <c r="J384" s="147"/>
      <c r="K384" s="147"/>
      <c r="L384" s="147"/>
      <c r="M384" s="147"/>
      <c r="N384" s="147"/>
      <c r="O384" s="218"/>
      <c r="P384" s="218"/>
      <c r="Q384" s="147"/>
      <c r="R384" s="147"/>
      <c r="S384" s="147"/>
    </row>
    <row r="385" ht="16" spans="2:19">
      <c r="B385" s="147"/>
      <c r="C385" s="147"/>
      <c r="D385" s="147"/>
      <c r="E385" s="147"/>
      <c r="F385" s="146"/>
      <c r="G385" s="147"/>
      <c r="H385" s="147"/>
      <c r="I385" s="147"/>
      <c r="J385" s="147"/>
      <c r="K385" s="147"/>
      <c r="L385" s="147"/>
      <c r="M385" s="147"/>
      <c r="N385" s="147"/>
      <c r="O385" s="218"/>
      <c r="P385" s="218"/>
      <c r="Q385" s="147"/>
      <c r="R385" s="147"/>
      <c r="S385" s="147"/>
    </row>
    <row r="386" ht="16" spans="2:19">
      <c r="B386" s="147"/>
      <c r="C386" s="147"/>
      <c r="D386" s="147"/>
      <c r="E386" s="147"/>
      <c r="F386" s="146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</row>
    <row r="387" ht="16" spans="2:19">
      <c r="B387" s="147"/>
      <c r="C387" s="147"/>
      <c r="D387" s="147"/>
      <c r="E387" s="147"/>
      <c r="F387" s="146"/>
      <c r="G387" s="147"/>
      <c r="H387" s="147"/>
      <c r="I387" s="147"/>
      <c r="J387" s="147"/>
      <c r="K387" s="147"/>
      <c r="L387" s="147"/>
      <c r="M387" s="147"/>
      <c r="N387" s="147"/>
      <c r="O387" s="219"/>
      <c r="P387" s="369" t="s">
        <v>161</v>
      </c>
      <c r="Q387" s="147"/>
      <c r="R387" s="147"/>
      <c r="S387" s="147"/>
    </row>
    <row r="388" ht="16" spans="2:19">
      <c r="B388" s="147"/>
      <c r="C388" s="147"/>
      <c r="D388" s="147"/>
      <c r="E388" s="147"/>
      <c r="F388" s="146"/>
      <c r="G388" s="147"/>
      <c r="H388" s="147"/>
      <c r="I388" s="147"/>
      <c r="J388" s="147"/>
      <c r="K388" s="147"/>
      <c r="L388" s="147"/>
      <c r="M388" s="147"/>
      <c r="N388" s="147"/>
      <c r="O388" s="189"/>
      <c r="P388" s="147" t="s">
        <v>162</v>
      </c>
      <c r="Q388" s="147"/>
      <c r="R388" s="147"/>
      <c r="S388" s="147"/>
    </row>
    <row r="389" ht="16" spans="2:19">
      <c r="B389" s="147"/>
      <c r="C389" s="147"/>
      <c r="D389" s="147"/>
      <c r="E389" s="147"/>
      <c r="F389" s="146"/>
      <c r="G389" s="147"/>
      <c r="H389" s="147"/>
      <c r="I389" s="147"/>
      <c r="J389" s="147"/>
      <c r="K389" s="147"/>
      <c r="L389" s="147"/>
      <c r="M389" s="147"/>
      <c r="N389" s="147"/>
      <c r="O389" s="189"/>
      <c r="P389" s="147"/>
      <c r="Q389" s="147"/>
      <c r="R389" s="147"/>
      <c r="S389" s="147"/>
    </row>
    <row r="390" ht="16" spans="2:19">
      <c r="B390" s="143" t="s">
        <v>50</v>
      </c>
      <c r="C390" s="144"/>
      <c r="D390" s="144"/>
      <c r="E390" s="145"/>
      <c r="F390" s="146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</row>
    <row r="391" ht="16" spans="2:19">
      <c r="B391" s="148" t="s">
        <v>51</v>
      </c>
      <c r="C391" s="149"/>
      <c r="D391" s="149"/>
      <c r="E391" s="150"/>
      <c r="F391" s="146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</row>
    <row r="392" ht="16.5" spans="2:19">
      <c r="B392" s="147"/>
      <c r="C392" s="147"/>
      <c r="D392" s="147"/>
      <c r="E392" s="147"/>
      <c r="F392" s="146"/>
      <c r="G392" s="147"/>
      <c r="H392" s="151" t="s">
        <v>52</v>
      </c>
      <c r="I392" s="151"/>
      <c r="J392" s="151"/>
      <c r="K392" s="151"/>
      <c r="L392" s="151"/>
      <c r="M392" s="151"/>
      <c r="N392" s="147"/>
      <c r="O392" s="147"/>
      <c r="P392" s="147"/>
      <c r="Q392" s="147"/>
      <c r="R392" s="147"/>
      <c r="S392" s="147"/>
    </row>
    <row r="393" ht="16.5" spans="2:19">
      <c r="B393" s="147"/>
      <c r="C393" s="147"/>
      <c r="D393" s="147"/>
      <c r="E393" s="147"/>
      <c r="F393" s="146"/>
      <c r="G393" s="147"/>
      <c r="H393" s="151" t="s">
        <v>53</v>
      </c>
      <c r="I393" s="151"/>
      <c r="J393" s="151"/>
      <c r="K393" s="151"/>
      <c r="L393" s="151"/>
      <c r="M393" s="151"/>
      <c r="N393" s="147"/>
      <c r="O393" s="147"/>
      <c r="P393" s="147"/>
      <c r="Q393" s="147"/>
      <c r="R393" s="147"/>
      <c r="S393" s="147"/>
    </row>
    <row r="394" ht="16.5" spans="2:19">
      <c r="B394" s="147"/>
      <c r="C394" s="147"/>
      <c r="D394" s="147"/>
      <c r="E394" s="147"/>
      <c r="F394" s="146"/>
      <c r="G394" s="147"/>
      <c r="H394" s="151" t="s">
        <v>89</v>
      </c>
      <c r="I394" s="151"/>
      <c r="J394" s="151"/>
      <c r="K394" s="151"/>
      <c r="L394" s="151"/>
      <c r="M394" s="151"/>
      <c r="N394" s="147"/>
      <c r="O394" s="147"/>
      <c r="P394" s="147"/>
      <c r="Q394" s="147"/>
      <c r="R394" s="147"/>
      <c r="S394" s="147"/>
    </row>
    <row r="395" ht="16.5" spans="2:19">
      <c r="B395" s="152" t="s">
        <v>55</v>
      </c>
      <c r="C395" s="152"/>
      <c r="D395" s="153" t="s">
        <v>4</v>
      </c>
      <c r="E395" s="147" t="s">
        <v>56</v>
      </c>
      <c r="F395" s="146"/>
      <c r="G395" s="147"/>
      <c r="H395" s="151"/>
      <c r="I395" s="151"/>
      <c r="J395" s="151"/>
      <c r="K395" s="151"/>
      <c r="L395" s="151"/>
      <c r="M395" s="151"/>
      <c r="N395" s="152"/>
      <c r="O395" s="152"/>
      <c r="P395" s="147"/>
      <c r="Q395" s="147"/>
      <c r="R395" s="147"/>
      <c r="S395" s="147"/>
    </row>
    <row r="396" ht="16.5" spans="2:19">
      <c r="B396" s="268" t="s">
        <v>57</v>
      </c>
      <c r="C396" s="152"/>
      <c r="D396" s="153" t="s">
        <v>4</v>
      </c>
      <c r="E396" s="147" t="s">
        <v>29</v>
      </c>
      <c r="F396" s="146"/>
      <c r="G396" s="147"/>
      <c r="H396" s="151"/>
      <c r="I396" s="151"/>
      <c r="J396" s="151"/>
      <c r="K396" s="151"/>
      <c r="L396" s="151"/>
      <c r="M396" s="151"/>
      <c r="N396" s="152"/>
      <c r="O396" s="152"/>
      <c r="P396" s="147"/>
      <c r="Q396" s="147"/>
      <c r="R396" s="147"/>
      <c r="S396" s="147"/>
    </row>
    <row r="397" ht="16.5" spans="2:19">
      <c r="B397" s="268" t="s">
        <v>59</v>
      </c>
      <c r="C397" s="268"/>
      <c r="D397" s="269" t="s">
        <v>4</v>
      </c>
      <c r="E397" s="334"/>
      <c r="F397" s="334"/>
      <c r="G397" s="334"/>
      <c r="H397" s="334"/>
      <c r="I397" s="334"/>
      <c r="J397" s="334"/>
      <c r="K397" s="334"/>
      <c r="L397" s="151"/>
      <c r="M397" s="147"/>
      <c r="N397" s="147"/>
      <c r="O397" s="147"/>
      <c r="P397" s="152"/>
      <c r="Q397" s="152"/>
      <c r="R397" s="147"/>
      <c r="S397" s="147"/>
    </row>
    <row r="398" ht="16" spans="2:19">
      <c r="B398" s="152" t="s">
        <v>61</v>
      </c>
      <c r="C398" s="152"/>
      <c r="D398" s="153" t="s">
        <v>4</v>
      </c>
      <c r="E398" s="147" t="s">
        <v>62</v>
      </c>
      <c r="F398" s="146"/>
      <c r="G398" s="147"/>
      <c r="H398" s="147"/>
      <c r="I398" s="147"/>
      <c r="J398" s="147"/>
      <c r="K398" s="147"/>
      <c r="L398" s="147"/>
      <c r="M398" s="147"/>
      <c r="N398" s="147" t="str">
        <f>N372</f>
        <v>Keadaan Bulan Januari 2026</v>
      </c>
      <c r="O398" s="147"/>
      <c r="P398" s="147"/>
      <c r="Q398" s="147"/>
      <c r="R398" s="147"/>
      <c r="S398" s="147"/>
    </row>
    <row r="399" ht="16.75" spans="2:19">
      <c r="B399" s="152"/>
      <c r="C399" s="152"/>
      <c r="D399" s="152"/>
      <c r="E399" s="147"/>
      <c r="F399" s="146"/>
      <c r="G399" s="147"/>
      <c r="H399" s="147"/>
      <c r="I399" s="147"/>
      <c r="J399" s="147"/>
      <c r="K399" s="147"/>
      <c r="L399" s="147"/>
      <c r="M399" s="147"/>
      <c r="N399" s="147"/>
      <c r="O399" s="147"/>
      <c r="P399" s="146"/>
      <c r="Q399" s="146"/>
      <c r="R399" s="147"/>
      <c r="S399" s="147"/>
    </row>
    <row r="400" ht="16.75" spans="2:19">
      <c r="B400" s="271" t="s">
        <v>64</v>
      </c>
      <c r="C400" s="272" t="s">
        <v>65</v>
      </c>
      <c r="D400" s="273"/>
      <c r="E400" s="274"/>
      <c r="F400" s="275" t="s">
        <v>66</v>
      </c>
      <c r="G400" s="276" t="s">
        <v>67</v>
      </c>
      <c r="H400" s="277"/>
      <c r="I400" s="294" t="s">
        <v>68</v>
      </c>
      <c r="J400" s="294" t="s">
        <v>69</v>
      </c>
      <c r="K400" s="294" t="s">
        <v>70</v>
      </c>
      <c r="L400" s="294" t="s">
        <v>71</v>
      </c>
      <c r="M400" s="302" t="s">
        <v>72</v>
      </c>
      <c r="N400" s="303"/>
      <c r="O400" s="302" t="s">
        <v>73</v>
      </c>
      <c r="P400" s="304"/>
      <c r="Q400" s="304"/>
      <c r="R400" s="316" t="s">
        <v>74</v>
      </c>
      <c r="S400" s="147"/>
    </row>
    <row r="401" ht="16" spans="2:19">
      <c r="B401" s="278"/>
      <c r="C401" s="279"/>
      <c r="D401" s="280"/>
      <c r="E401" s="281"/>
      <c r="F401" s="282"/>
      <c r="G401" s="283" t="s">
        <v>75</v>
      </c>
      <c r="H401" s="283" t="s">
        <v>76</v>
      </c>
      <c r="I401" s="305"/>
      <c r="J401" s="283"/>
      <c r="K401" s="283"/>
      <c r="L401" s="306"/>
      <c r="M401" s="283" t="s">
        <v>17</v>
      </c>
      <c r="N401" s="298" t="s">
        <v>16</v>
      </c>
      <c r="O401" s="298" t="s">
        <v>17</v>
      </c>
      <c r="P401" s="307" t="s">
        <v>16</v>
      </c>
      <c r="Q401" s="317"/>
      <c r="R401" s="318"/>
      <c r="S401" s="147"/>
    </row>
    <row r="402" ht="16" spans="2:19">
      <c r="B402" s="284"/>
      <c r="C402" s="285"/>
      <c r="D402" s="286"/>
      <c r="E402" s="287"/>
      <c r="F402" s="288"/>
      <c r="G402" s="289"/>
      <c r="H402" s="289"/>
      <c r="I402" s="308"/>
      <c r="J402" s="289"/>
      <c r="K402" s="289"/>
      <c r="L402" s="309"/>
      <c r="M402" s="308"/>
      <c r="N402" s="289"/>
      <c r="O402" s="289"/>
      <c r="P402" s="310" t="s">
        <v>77</v>
      </c>
      <c r="Q402" s="319" t="s">
        <v>19</v>
      </c>
      <c r="R402" s="318"/>
      <c r="S402" s="147"/>
    </row>
    <row r="403" ht="16" spans="2:19">
      <c r="B403" s="172">
        <v>1</v>
      </c>
      <c r="C403" s="173">
        <v>2</v>
      </c>
      <c r="D403" s="174"/>
      <c r="E403" s="175"/>
      <c r="F403" s="175">
        <v>3</v>
      </c>
      <c r="G403" s="176">
        <v>4</v>
      </c>
      <c r="H403" s="176">
        <v>5</v>
      </c>
      <c r="I403" s="176">
        <v>6</v>
      </c>
      <c r="J403" s="176">
        <v>7</v>
      </c>
      <c r="K403" s="176">
        <v>8</v>
      </c>
      <c r="L403" s="176">
        <v>9</v>
      </c>
      <c r="M403" s="176">
        <v>10</v>
      </c>
      <c r="N403" s="176">
        <v>11</v>
      </c>
      <c r="O403" s="176">
        <v>12</v>
      </c>
      <c r="P403" s="176">
        <v>13</v>
      </c>
      <c r="Q403" s="173">
        <v>14</v>
      </c>
      <c r="R403" s="233">
        <v>15</v>
      </c>
      <c r="S403" s="147"/>
    </row>
    <row r="404" ht="16" spans="2:19">
      <c r="B404" s="341">
        <v>1</v>
      </c>
      <c r="C404" s="358" t="s">
        <v>163</v>
      </c>
      <c r="D404" s="359"/>
      <c r="E404" s="360"/>
      <c r="F404" s="345"/>
      <c r="G404" s="179" t="s">
        <v>79</v>
      </c>
      <c r="H404" s="179" t="s">
        <v>80</v>
      </c>
      <c r="I404" s="350">
        <v>0</v>
      </c>
      <c r="J404" s="351"/>
      <c r="K404" s="351"/>
      <c r="L404" s="329">
        <v>0</v>
      </c>
      <c r="M404" s="354">
        <v>0</v>
      </c>
      <c r="N404" s="355">
        <v>0</v>
      </c>
      <c r="O404" s="355">
        <f>L404*M404/100</f>
        <v>0</v>
      </c>
      <c r="P404" s="370">
        <v>0</v>
      </c>
      <c r="Q404" s="234">
        <f>L404*M404/100</f>
        <v>0</v>
      </c>
      <c r="R404" s="356">
        <f>I404-P404</f>
        <v>0</v>
      </c>
      <c r="S404" s="147"/>
    </row>
    <row r="405" ht="16" spans="2:19">
      <c r="B405" s="290"/>
      <c r="C405" s="342"/>
      <c r="D405" s="343"/>
      <c r="E405" s="344"/>
      <c r="F405" s="178"/>
      <c r="G405" s="184"/>
      <c r="H405" s="184"/>
      <c r="I405" s="311"/>
      <c r="J405" s="312" t="s">
        <v>81</v>
      </c>
      <c r="K405" s="312" t="s">
        <v>81</v>
      </c>
      <c r="L405" s="353"/>
      <c r="M405" s="206"/>
      <c r="N405" s="207"/>
      <c r="O405" s="207"/>
      <c r="P405" s="371"/>
      <c r="Q405" s="357"/>
      <c r="R405" s="235">
        <f>I405-P405</f>
        <v>0</v>
      </c>
      <c r="S405" s="147"/>
    </row>
    <row r="406" ht="21.75" spans="2:19">
      <c r="B406" s="185" t="s">
        <v>83</v>
      </c>
      <c r="C406" s="186"/>
      <c r="D406" s="186"/>
      <c r="E406" s="186"/>
      <c r="F406" s="186"/>
      <c r="G406" s="186"/>
      <c r="H406" s="187"/>
      <c r="I406" s="211">
        <f>I404+I405</f>
        <v>0</v>
      </c>
      <c r="J406" s="212" t="s">
        <v>84</v>
      </c>
      <c r="K406" s="213"/>
      <c r="L406" s="214">
        <f>L404+L405</f>
        <v>0</v>
      </c>
      <c r="M406" s="225"/>
      <c r="N406" s="214">
        <f>SUM(N405:N405)</f>
        <v>0</v>
      </c>
      <c r="O406" s="214">
        <f>SUM(O405:O405)</f>
        <v>0</v>
      </c>
      <c r="P406" s="226" cm="1">
        <f t="array" ref="P406">P404:P404</f>
        <v>0</v>
      </c>
      <c r="Q406" s="238">
        <f>SUM(Q405:Q405)</f>
        <v>0</v>
      </c>
      <c r="R406" s="239">
        <f>R404+R405</f>
        <v>0</v>
      </c>
      <c r="S406" s="147"/>
    </row>
    <row r="407" ht="16.75" spans="2:19">
      <c r="B407" s="147"/>
      <c r="C407" s="147"/>
      <c r="D407" s="147"/>
      <c r="E407" s="147"/>
      <c r="F407" s="146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</row>
    <row r="408" ht="16" spans="2:19">
      <c r="B408" s="147"/>
      <c r="C408" s="147"/>
      <c r="D408" s="147"/>
      <c r="E408" s="147"/>
      <c r="F408" s="146"/>
      <c r="G408" s="147"/>
      <c r="H408" s="147"/>
      <c r="I408" s="217"/>
      <c r="J408" s="147"/>
      <c r="K408" s="147"/>
      <c r="L408" s="147"/>
      <c r="M408" s="147"/>
      <c r="N408" s="147"/>
      <c r="O408" s="189"/>
      <c r="P408" s="189" t="str">
        <f>P382</f>
        <v>Polebunging, 31 Januari 2026</v>
      </c>
      <c r="Q408" s="147"/>
      <c r="R408" s="147"/>
      <c r="S408" s="147"/>
    </row>
    <row r="409" ht="16" spans="2:19">
      <c r="B409" s="147"/>
      <c r="C409" s="147"/>
      <c r="D409" s="147"/>
      <c r="E409" s="147"/>
      <c r="F409" s="146"/>
      <c r="G409" s="147"/>
      <c r="H409" s="147"/>
      <c r="I409" s="147"/>
      <c r="J409" s="147"/>
      <c r="K409" s="147"/>
      <c r="L409" s="147"/>
      <c r="M409" s="147"/>
      <c r="N409" s="147"/>
      <c r="O409" s="218"/>
      <c r="P409" s="218" t="s">
        <v>86</v>
      </c>
      <c r="Q409" s="147"/>
      <c r="R409" s="147"/>
      <c r="S409" s="147"/>
    </row>
    <row r="410" ht="16" spans="2:19">
      <c r="B410" s="147"/>
      <c r="C410" s="147"/>
      <c r="D410" s="147"/>
      <c r="E410" s="147"/>
      <c r="F410" s="146"/>
      <c r="G410" s="147"/>
      <c r="H410" s="147"/>
      <c r="I410" s="217"/>
      <c r="J410" s="147"/>
      <c r="K410" s="147"/>
      <c r="L410" s="147"/>
      <c r="M410" s="147"/>
      <c r="N410" s="147"/>
      <c r="O410" s="218"/>
      <c r="P410" s="218"/>
      <c r="Q410" s="147"/>
      <c r="R410" s="147"/>
      <c r="S410" s="147"/>
    </row>
    <row r="411" ht="16" spans="2:19">
      <c r="B411" s="147"/>
      <c r="C411" s="147"/>
      <c r="D411" s="147"/>
      <c r="E411" s="147"/>
      <c r="F411" s="146"/>
      <c r="G411" s="147"/>
      <c r="H411" s="147"/>
      <c r="I411" s="147"/>
      <c r="J411" s="147"/>
      <c r="K411" s="147"/>
      <c r="L411" s="147"/>
      <c r="M411" s="147"/>
      <c r="N411" s="147"/>
      <c r="O411" s="218"/>
      <c r="P411" s="218"/>
      <c r="Q411" s="147"/>
      <c r="R411" s="147"/>
      <c r="S411" s="147"/>
    </row>
    <row r="412" ht="16" spans="2:19">
      <c r="B412" s="147"/>
      <c r="C412" s="147"/>
      <c r="D412" s="147"/>
      <c r="E412" s="147"/>
      <c r="F412" s="146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</row>
    <row r="413" ht="16" spans="2:19">
      <c r="B413" s="147"/>
      <c r="C413" s="147"/>
      <c r="D413" s="147"/>
      <c r="E413" s="147"/>
      <c r="F413" s="146"/>
      <c r="G413" s="147"/>
      <c r="H413" s="147"/>
      <c r="I413" s="147"/>
      <c r="J413" s="147"/>
      <c r="K413" s="147"/>
      <c r="L413" s="147"/>
      <c r="M413" s="147"/>
      <c r="N413" s="147"/>
      <c r="O413" s="219"/>
      <c r="P413" s="369" t="s">
        <v>161</v>
      </c>
      <c r="Q413" s="147"/>
      <c r="R413" s="147"/>
      <c r="S413" s="147"/>
    </row>
    <row r="414" ht="16" spans="2:19">
      <c r="B414" s="147"/>
      <c r="C414" s="147"/>
      <c r="D414" s="147"/>
      <c r="E414" s="147"/>
      <c r="F414" s="146"/>
      <c r="G414" s="147"/>
      <c r="H414" s="147"/>
      <c r="I414" s="147"/>
      <c r="J414" s="147"/>
      <c r="K414" s="147"/>
      <c r="L414" s="147"/>
      <c r="M414" s="147"/>
      <c r="N414" s="147"/>
      <c r="O414" s="189"/>
      <c r="P414" s="147" t="s">
        <v>162</v>
      </c>
      <c r="Q414" s="147"/>
      <c r="R414" s="147"/>
      <c r="S414" s="147"/>
    </row>
    <row r="415" ht="16" spans="2:19">
      <c r="B415" s="147"/>
      <c r="C415" s="147"/>
      <c r="D415" s="147"/>
      <c r="E415" s="147"/>
      <c r="F415" s="146"/>
      <c r="G415" s="147"/>
      <c r="H415" s="147"/>
      <c r="I415" s="147"/>
      <c r="J415" s="147"/>
      <c r="K415" s="147"/>
      <c r="L415" s="147"/>
      <c r="M415" s="147"/>
      <c r="N415" s="147"/>
      <c r="O415" s="189"/>
      <c r="P415" s="147"/>
      <c r="Q415" s="147"/>
      <c r="R415" s="147"/>
      <c r="S415" s="147"/>
    </row>
    <row r="416" ht="16" spans="2:19">
      <c r="B416" s="147"/>
      <c r="C416" s="147"/>
      <c r="D416" s="147"/>
      <c r="E416" s="147"/>
      <c r="F416" s="146"/>
      <c r="G416" s="147"/>
      <c r="H416" s="147"/>
      <c r="I416" s="147"/>
      <c r="J416" s="147"/>
      <c r="K416" s="147"/>
      <c r="L416" s="147"/>
      <c r="M416" s="147"/>
      <c r="N416" s="147"/>
      <c r="O416" s="189"/>
      <c r="P416" s="147"/>
      <c r="Q416" s="147"/>
      <c r="R416" s="147"/>
      <c r="S416" s="147"/>
    </row>
    <row r="417" ht="16" spans="2:19">
      <c r="B417" s="147"/>
      <c r="C417" s="147"/>
      <c r="D417" s="147"/>
      <c r="E417" s="147"/>
      <c r="F417" s="146"/>
      <c r="G417" s="147"/>
      <c r="H417" s="147"/>
      <c r="I417" s="147"/>
      <c r="J417" s="147"/>
      <c r="K417" s="147"/>
      <c r="L417" s="147"/>
      <c r="M417" s="147"/>
      <c r="N417" s="147"/>
      <c r="O417" s="189"/>
      <c r="P417" s="147"/>
      <c r="Q417" s="147"/>
      <c r="R417" s="147"/>
      <c r="S417" s="147"/>
    </row>
    <row r="418" ht="16" spans="2:19">
      <c r="B418" s="147"/>
      <c r="C418" s="147"/>
      <c r="D418" s="147"/>
      <c r="E418" s="147"/>
      <c r="F418" s="146"/>
      <c r="G418" s="147"/>
      <c r="H418" s="147"/>
      <c r="I418" s="147"/>
      <c r="J418" s="147"/>
      <c r="K418" s="147"/>
      <c r="L418" s="147"/>
      <c r="M418" s="147"/>
      <c r="N418" s="147"/>
      <c r="O418" s="189"/>
      <c r="P418" s="147"/>
      <c r="Q418" s="147"/>
      <c r="R418" s="147"/>
      <c r="S418" s="147"/>
    </row>
    <row r="419" ht="16" spans="2:19">
      <c r="B419" s="143" t="s">
        <v>50</v>
      </c>
      <c r="C419" s="144"/>
      <c r="D419" s="144"/>
      <c r="E419" s="145"/>
      <c r="F419" s="146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</row>
    <row r="420" ht="16" spans="2:19">
      <c r="B420" s="148" t="s">
        <v>51</v>
      </c>
      <c r="C420" s="149"/>
      <c r="D420" s="149"/>
      <c r="E420" s="150"/>
      <c r="F420" s="146"/>
      <c r="G420" s="147"/>
      <c r="H420" s="147"/>
      <c r="I420" s="372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</row>
    <row r="421" ht="16.5" spans="2:19">
      <c r="B421" s="147"/>
      <c r="C421" s="147"/>
      <c r="D421" s="147"/>
      <c r="E421" s="147"/>
      <c r="F421" s="146"/>
      <c r="G421" s="147"/>
      <c r="H421" s="151" t="s">
        <v>52</v>
      </c>
      <c r="I421" s="151"/>
      <c r="J421" s="151"/>
      <c r="K421" s="151"/>
      <c r="L421" s="151"/>
      <c r="M421" s="151"/>
      <c r="N421" s="147"/>
      <c r="O421" s="147"/>
      <c r="P421" s="147"/>
      <c r="Q421" s="147"/>
      <c r="R421" s="147"/>
      <c r="S421" s="147"/>
    </row>
    <row r="422" ht="16.5" spans="2:19">
      <c r="B422" s="147"/>
      <c r="C422" s="147"/>
      <c r="D422" s="147"/>
      <c r="E422" s="147"/>
      <c r="F422" s="146"/>
      <c r="G422" s="147"/>
      <c r="H422" s="151" t="s">
        <v>53</v>
      </c>
      <c r="I422" s="151"/>
      <c r="J422" s="151"/>
      <c r="K422" s="151"/>
      <c r="L422" s="151"/>
      <c r="M422" s="151"/>
      <c r="N422" s="147"/>
      <c r="O422" s="147"/>
      <c r="P422" s="147"/>
      <c r="Q422" s="147"/>
      <c r="R422" s="147"/>
      <c r="S422" s="147"/>
    </row>
    <row r="423" ht="16.5" spans="2:19">
      <c r="B423" s="147"/>
      <c r="C423" s="147"/>
      <c r="D423" s="147"/>
      <c r="E423" s="147"/>
      <c r="F423" s="146"/>
      <c r="G423" s="147"/>
      <c r="H423" s="151" t="s">
        <v>89</v>
      </c>
      <c r="I423" s="151"/>
      <c r="J423" s="151"/>
      <c r="K423" s="151"/>
      <c r="L423" s="151"/>
      <c r="M423" s="151"/>
      <c r="N423" s="147"/>
      <c r="O423" s="147"/>
      <c r="P423" s="147"/>
      <c r="Q423" s="147"/>
      <c r="R423" s="147"/>
      <c r="S423" s="147"/>
    </row>
    <row r="424" ht="16.5" spans="2:19">
      <c r="B424" s="152" t="s">
        <v>55</v>
      </c>
      <c r="C424" s="152"/>
      <c r="D424" s="153" t="s">
        <v>4</v>
      </c>
      <c r="E424" s="147" t="s">
        <v>56</v>
      </c>
      <c r="F424" s="146"/>
      <c r="G424" s="147"/>
      <c r="H424" s="151"/>
      <c r="I424" s="151"/>
      <c r="J424" s="151"/>
      <c r="K424" s="151"/>
      <c r="L424" s="151"/>
      <c r="M424" s="151"/>
      <c r="N424" s="152"/>
      <c r="O424" s="152"/>
      <c r="P424" s="147"/>
      <c r="Q424" s="147"/>
      <c r="R424" s="147"/>
      <c r="S424" s="147"/>
    </row>
    <row r="425" ht="16.5" spans="2:19">
      <c r="B425" s="268" t="s">
        <v>57</v>
      </c>
      <c r="C425" s="152"/>
      <c r="D425" s="153" t="s">
        <v>4</v>
      </c>
      <c r="E425" s="361" t="s">
        <v>164</v>
      </c>
      <c r="F425" s="146"/>
      <c r="G425" s="147"/>
      <c r="H425" s="151"/>
      <c r="I425" s="151"/>
      <c r="J425" s="151"/>
      <c r="K425" s="151"/>
      <c r="L425" s="151"/>
      <c r="M425" s="151"/>
      <c r="N425" s="152"/>
      <c r="O425" s="152"/>
      <c r="P425" s="147"/>
      <c r="Q425" s="147"/>
      <c r="R425" s="147"/>
      <c r="S425" s="147"/>
    </row>
    <row r="426" ht="16.5" spans="2:19">
      <c r="B426" s="268" t="s">
        <v>59</v>
      </c>
      <c r="C426" s="268"/>
      <c r="D426" s="269" t="s">
        <v>4</v>
      </c>
      <c r="E426" s="270" t="s">
        <v>165</v>
      </c>
      <c r="F426" s="270"/>
      <c r="G426" s="270"/>
      <c r="H426" s="270"/>
      <c r="I426" s="270"/>
      <c r="J426" s="270"/>
      <c r="K426" s="270"/>
      <c r="L426" s="151"/>
      <c r="M426" s="147"/>
      <c r="N426" s="147"/>
      <c r="O426" s="147"/>
      <c r="P426" s="152"/>
      <c r="Q426" s="152"/>
      <c r="R426" s="147"/>
      <c r="S426" s="147"/>
    </row>
    <row r="427" ht="16" spans="2:19">
      <c r="B427" s="152" t="s">
        <v>61</v>
      </c>
      <c r="C427" s="152"/>
      <c r="D427" s="153" t="s">
        <v>4</v>
      </c>
      <c r="E427" s="147" t="s">
        <v>62</v>
      </c>
      <c r="F427" s="146"/>
      <c r="G427" s="147"/>
      <c r="H427" s="147"/>
      <c r="I427" s="147"/>
      <c r="J427" s="147"/>
      <c r="K427" s="147"/>
      <c r="L427" s="147"/>
      <c r="M427" s="147"/>
      <c r="N427" s="147" t="str">
        <f>N347</f>
        <v>Keadaan Bulan Januari 2026</v>
      </c>
      <c r="O427" s="147"/>
      <c r="P427" s="147"/>
      <c r="Q427" s="147"/>
      <c r="R427" s="147"/>
      <c r="S427" s="147"/>
    </row>
    <row r="428" ht="16.75" spans="2:19">
      <c r="B428" s="152"/>
      <c r="C428" s="152"/>
      <c r="D428" s="152"/>
      <c r="E428" s="147"/>
      <c r="F428" s="146"/>
      <c r="G428" s="147"/>
      <c r="H428" s="147"/>
      <c r="I428" s="147"/>
      <c r="J428" s="147"/>
      <c r="K428" s="147"/>
      <c r="L428" s="147"/>
      <c r="M428" s="147"/>
      <c r="N428" s="147"/>
      <c r="O428" s="147"/>
      <c r="P428" s="146"/>
      <c r="Q428" s="146"/>
      <c r="R428" s="147"/>
      <c r="S428" s="147"/>
    </row>
    <row r="429" ht="16.75" spans="2:19">
      <c r="B429" s="271" t="s">
        <v>64</v>
      </c>
      <c r="C429" s="272" t="s">
        <v>65</v>
      </c>
      <c r="D429" s="273"/>
      <c r="E429" s="274"/>
      <c r="F429" s="275" t="s">
        <v>66</v>
      </c>
      <c r="G429" s="276" t="s">
        <v>67</v>
      </c>
      <c r="H429" s="277"/>
      <c r="I429" s="294" t="s">
        <v>68</v>
      </c>
      <c r="J429" s="294" t="s">
        <v>69</v>
      </c>
      <c r="K429" s="294" t="s">
        <v>70</v>
      </c>
      <c r="L429" s="294" t="s">
        <v>71</v>
      </c>
      <c r="M429" s="302" t="s">
        <v>72</v>
      </c>
      <c r="N429" s="303"/>
      <c r="O429" s="302" t="s">
        <v>73</v>
      </c>
      <c r="P429" s="304"/>
      <c r="Q429" s="304"/>
      <c r="R429" s="316" t="s">
        <v>74</v>
      </c>
      <c r="S429" s="147"/>
    </row>
    <row r="430" ht="16" spans="2:19">
      <c r="B430" s="278"/>
      <c r="C430" s="279"/>
      <c r="D430" s="280"/>
      <c r="E430" s="281"/>
      <c r="F430" s="282"/>
      <c r="G430" s="283" t="s">
        <v>75</v>
      </c>
      <c r="H430" s="283" t="s">
        <v>76</v>
      </c>
      <c r="I430" s="305"/>
      <c r="J430" s="283"/>
      <c r="K430" s="283"/>
      <c r="L430" s="306"/>
      <c r="M430" s="283" t="s">
        <v>17</v>
      </c>
      <c r="N430" s="298" t="s">
        <v>16</v>
      </c>
      <c r="O430" s="298" t="s">
        <v>17</v>
      </c>
      <c r="P430" s="307" t="s">
        <v>16</v>
      </c>
      <c r="Q430" s="317"/>
      <c r="R430" s="318"/>
      <c r="S430" s="147"/>
    </row>
    <row r="431" ht="16" spans="2:19">
      <c r="B431" s="284"/>
      <c r="C431" s="285"/>
      <c r="D431" s="286"/>
      <c r="E431" s="287"/>
      <c r="F431" s="288"/>
      <c r="G431" s="289"/>
      <c r="H431" s="289"/>
      <c r="I431" s="308"/>
      <c r="J431" s="289"/>
      <c r="K431" s="289"/>
      <c r="L431" s="309"/>
      <c r="M431" s="308"/>
      <c r="N431" s="289"/>
      <c r="O431" s="289"/>
      <c r="P431" s="310" t="s">
        <v>77</v>
      </c>
      <c r="Q431" s="319" t="s">
        <v>19</v>
      </c>
      <c r="R431" s="318"/>
      <c r="S431" s="147"/>
    </row>
    <row r="432" ht="16" spans="2:19">
      <c r="B432" s="172">
        <v>1</v>
      </c>
      <c r="C432" s="173">
        <v>2</v>
      </c>
      <c r="D432" s="174"/>
      <c r="E432" s="175"/>
      <c r="F432" s="175">
        <v>3</v>
      </c>
      <c r="G432" s="176">
        <v>4</v>
      </c>
      <c r="H432" s="176">
        <v>5</v>
      </c>
      <c r="I432" s="176">
        <v>6</v>
      </c>
      <c r="J432" s="176">
        <v>7</v>
      </c>
      <c r="K432" s="176">
        <v>8</v>
      </c>
      <c r="L432" s="176">
        <v>9</v>
      </c>
      <c r="M432" s="176">
        <v>10</v>
      </c>
      <c r="N432" s="176">
        <v>11</v>
      </c>
      <c r="O432" s="176">
        <v>12</v>
      </c>
      <c r="P432" s="176">
        <v>13</v>
      </c>
      <c r="Q432" s="173">
        <v>14</v>
      </c>
      <c r="R432" s="233">
        <v>15</v>
      </c>
      <c r="S432" s="147"/>
    </row>
    <row r="433" ht="16" spans="2:19">
      <c r="B433" s="362">
        <v>1</v>
      </c>
      <c r="C433" s="363" t="s">
        <v>78</v>
      </c>
      <c r="D433" s="363"/>
      <c r="E433" s="363"/>
      <c r="F433" s="364"/>
      <c r="G433" s="179" t="s">
        <v>79</v>
      </c>
      <c r="H433" s="179" t="s">
        <v>80</v>
      </c>
      <c r="I433" s="373">
        <v>1008000</v>
      </c>
      <c r="J433" s="313" t="s">
        <v>81</v>
      </c>
      <c r="K433" s="313" t="s">
        <v>81</v>
      </c>
      <c r="L433" s="374">
        <f>I433/I437*100</f>
        <v>20.16</v>
      </c>
      <c r="M433" s="375">
        <f>P433/I433*100</f>
        <v>0</v>
      </c>
      <c r="N433" s="376">
        <f>P433/I433</f>
        <v>0</v>
      </c>
      <c r="O433" s="376">
        <f>L433*M433/100</f>
        <v>0</v>
      </c>
      <c r="P433" s="373">
        <v>0</v>
      </c>
      <c r="Q433" s="377">
        <f>L433*M433/100</f>
        <v>0</v>
      </c>
      <c r="R433" s="378">
        <f>I433-P433</f>
        <v>1008000</v>
      </c>
      <c r="S433" s="147"/>
    </row>
    <row r="434" ht="15" customHeight="1" spans="2:19">
      <c r="B434" s="290">
        <v>2</v>
      </c>
      <c r="C434" s="365" t="s">
        <v>91</v>
      </c>
      <c r="D434" s="365"/>
      <c r="E434" s="365"/>
      <c r="F434" s="366"/>
      <c r="G434" s="180"/>
      <c r="H434" s="180"/>
      <c r="I434" s="311">
        <v>712000</v>
      </c>
      <c r="J434" s="312"/>
      <c r="K434" s="312"/>
      <c r="L434" s="205">
        <f>I434/I437*100</f>
        <v>14.24</v>
      </c>
      <c r="M434" s="206">
        <f t="shared" ref="M434:M436" si="25">P434/I434*100</f>
        <v>0</v>
      </c>
      <c r="N434" s="207">
        <f t="shared" ref="N434:N436" si="26">P434/I434</f>
        <v>0</v>
      </c>
      <c r="O434" s="207">
        <f t="shared" ref="O434:O436" si="27">L434*M434/100</f>
        <v>0</v>
      </c>
      <c r="P434" s="311">
        <v>0</v>
      </c>
      <c r="Q434" s="379">
        <f t="shared" ref="Q434:Q436" si="28">L434*M434/100</f>
        <v>0</v>
      </c>
      <c r="R434" s="235">
        <f t="shared" ref="R434:R436" si="29">I434-P434</f>
        <v>712000</v>
      </c>
      <c r="S434" s="147"/>
    </row>
    <row r="435" ht="16" spans="2:19">
      <c r="B435" s="290">
        <v>3</v>
      </c>
      <c r="C435" s="365" t="s">
        <v>92</v>
      </c>
      <c r="D435" s="365"/>
      <c r="E435" s="365"/>
      <c r="F435" s="366"/>
      <c r="G435" s="180"/>
      <c r="H435" s="180"/>
      <c r="I435" s="311">
        <v>280000</v>
      </c>
      <c r="J435" s="312"/>
      <c r="K435" s="312"/>
      <c r="L435" s="205">
        <f>I435/I437*100</f>
        <v>5.6</v>
      </c>
      <c r="M435" s="206">
        <f t="shared" si="25"/>
        <v>0</v>
      </c>
      <c r="N435" s="207">
        <f t="shared" si="26"/>
        <v>0</v>
      </c>
      <c r="O435" s="207">
        <f t="shared" si="27"/>
        <v>0</v>
      </c>
      <c r="P435" s="311">
        <v>0</v>
      </c>
      <c r="Q435" s="379">
        <f t="shared" si="28"/>
        <v>0</v>
      </c>
      <c r="R435" s="235">
        <f t="shared" si="29"/>
        <v>280000</v>
      </c>
      <c r="S435" s="147"/>
    </row>
    <row r="436" ht="21" spans="2:19">
      <c r="B436" s="290">
        <v>4</v>
      </c>
      <c r="C436" s="365" t="s">
        <v>166</v>
      </c>
      <c r="D436" s="365"/>
      <c r="E436" s="365"/>
      <c r="F436" s="367"/>
      <c r="G436" s="367"/>
      <c r="H436" s="368"/>
      <c r="I436" s="311">
        <v>3000000</v>
      </c>
      <c r="J436" s="312"/>
      <c r="K436" s="312"/>
      <c r="L436" s="205">
        <f>I436/I437*100</f>
        <v>60</v>
      </c>
      <c r="M436" s="206">
        <f t="shared" si="25"/>
        <v>0</v>
      </c>
      <c r="N436" s="207">
        <f t="shared" si="26"/>
        <v>0</v>
      </c>
      <c r="O436" s="207">
        <f t="shared" si="27"/>
        <v>0</v>
      </c>
      <c r="P436" s="311">
        <v>0</v>
      </c>
      <c r="Q436" s="379">
        <f t="shared" si="28"/>
        <v>0</v>
      </c>
      <c r="R436" s="235">
        <f t="shared" si="29"/>
        <v>3000000</v>
      </c>
      <c r="S436" s="147"/>
    </row>
    <row r="437" ht="21" spans="2:19">
      <c r="B437" s="185" t="s">
        <v>83</v>
      </c>
      <c r="C437" s="186"/>
      <c r="D437" s="186"/>
      <c r="E437" s="186"/>
      <c r="F437" s="186"/>
      <c r="G437" s="186"/>
      <c r="H437" s="187"/>
      <c r="I437" s="211">
        <f>SUM(I433:I436)</f>
        <v>5000000</v>
      </c>
      <c r="J437" s="212" t="s">
        <v>84</v>
      </c>
      <c r="K437" s="213"/>
      <c r="L437" s="214">
        <f>SUM(L433:L436)</f>
        <v>100</v>
      </c>
      <c r="M437" s="225"/>
      <c r="N437" s="214">
        <f>SUM(N433:N436)</f>
        <v>0</v>
      </c>
      <c r="O437" s="214">
        <f>SUM(O433:O436)</f>
        <v>0</v>
      </c>
      <c r="P437" s="214">
        <f>SUM(P433:P435)</f>
        <v>0</v>
      </c>
      <c r="Q437" s="214">
        <f>SUM(Q433:Q436)</f>
        <v>0</v>
      </c>
      <c r="R437" s="214">
        <f>SUM(R433:R436)</f>
        <v>5000000</v>
      </c>
      <c r="S437" s="147"/>
    </row>
    <row r="438" ht="16.75" spans="2:19">
      <c r="B438" s="147"/>
      <c r="C438" s="147"/>
      <c r="D438" s="147"/>
      <c r="E438" s="147"/>
      <c r="F438" s="146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</row>
    <row r="439" ht="16" spans="2:19">
      <c r="B439" s="147"/>
      <c r="C439" s="147"/>
      <c r="D439" s="147"/>
      <c r="E439" s="147"/>
      <c r="F439" s="146"/>
      <c r="G439" s="147"/>
      <c r="H439" s="147"/>
      <c r="I439" s="217"/>
      <c r="J439" s="147"/>
      <c r="K439" s="147"/>
      <c r="L439" s="147"/>
      <c r="M439" s="147"/>
      <c r="N439" s="147"/>
      <c r="O439" s="189"/>
      <c r="P439" s="189" t="str">
        <f>P357</f>
        <v>Polebunging, 31 Januari 2026</v>
      </c>
      <c r="Q439" s="147"/>
      <c r="R439" s="147"/>
      <c r="S439" s="147"/>
    </row>
    <row r="440" ht="16" spans="2:19">
      <c r="B440" s="147"/>
      <c r="C440" s="147"/>
      <c r="D440" s="147"/>
      <c r="E440" s="147"/>
      <c r="F440" s="146"/>
      <c r="G440" s="147"/>
      <c r="H440" s="147"/>
      <c r="I440" s="147"/>
      <c r="J440" s="147"/>
      <c r="K440" s="147"/>
      <c r="L440" s="147"/>
      <c r="M440" s="147"/>
      <c r="N440" s="147"/>
      <c r="O440" s="218"/>
      <c r="P440" s="218" t="str">
        <f>P358</f>
        <v>P P T K,</v>
      </c>
      <c r="Q440" s="147"/>
      <c r="R440" s="147"/>
      <c r="S440" s="147"/>
    </row>
    <row r="441" ht="16" spans="2:19">
      <c r="B441" s="147"/>
      <c r="C441" s="147"/>
      <c r="D441" s="147"/>
      <c r="E441" s="147"/>
      <c r="F441" s="146"/>
      <c r="G441" s="147"/>
      <c r="H441" s="147"/>
      <c r="I441" s="217"/>
      <c r="J441" s="147"/>
      <c r="K441" s="147"/>
      <c r="L441" s="147"/>
      <c r="M441" s="147"/>
      <c r="N441" s="147"/>
      <c r="O441" s="218"/>
      <c r="P441" s="218"/>
      <c r="Q441" s="147"/>
      <c r="R441" s="147"/>
      <c r="S441" s="147"/>
    </row>
    <row r="442" ht="16" spans="2:19">
      <c r="B442" s="147"/>
      <c r="C442" s="147"/>
      <c r="D442" s="147"/>
      <c r="E442" s="147"/>
      <c r="F442" s="146"/>
      <c r="G442" s="147"/>
      <c r="H442" s="147"/>
      <c r="I442" s="147"/>
      <c r="J442" s="147"/>
      <c r="K442" s="147"/>
      <c r="L442" s="147"/>
      <c r="M442" s="147"/>
      <c r="N442" s="147"/>
      <c r="O442" s="218"/>
      <c r="P442" s="218"/>
      <c r="Q442" s="147"/>
      <c r="R442" s="147"/>
      <c r="S442" s="147"/>
    </row>
    <row r="443" ht="16" spans="2:19">
      <c r="B443" s="147"/>
      <c r="C443" s="147"/>
      <c r="D443" s="147"/>
      <c r="E443" s="147"/>
      <c r="F443" s="146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</row>
    <row r="444" ht="16" spans="2:19">
      <c r="B444" s="147"/>
      <c r="C444" s="147"/>
      <c r="D444" s="147"/>
      <c r="E444" s="147"/>
      <c r="F444" s="146"/>
      <c r="G444" s="147"/>
      <c r="H444" s="147"/>
      <c r="I444" s="147"/>
      <c r="J444" s="147"/>
      <c r="K444" s="147"/>
      <c r="L444" s="147"/>
      <c r="M444" s="147"/>
      <c r="N444" s="147"/>
      <c r="O444" s="219"/>
      <c r="P444" s="219" t="s">
        <v>167</v>
      </c>
      <c r="Q444" s="147"/>
      <c r="R444" s="147"/>
      <c r="S444" s="147"/>
    </row>
    <row r="445" ht="16" spans="2:19">
      <c r="B445" s="147"/>
      <c r="C445" s="147"/>
      <c r="D445" s="147"/>
      <c r="E445" s="147"/>
      <c r="F445" s="146"/>
      <c r="G445" s="147"/>
      <c r="H445" s="147"/>
      <c r="I445" s="147"/>
      <c r="J445" s="147"/>
      <c r="K445" s="147"/>
      <c r="L445" s="147"/>
      <c r="M445" s="147"/>
      <c r="N445" s="147"/>
      <c r="O445" s="189"/>
      <c r="P445" s="495" t="s">
        <v>168</v>
      </c>
      <c r="Q445" s="147"/>
      <c r="R445" s="147"/>
      <c r="S445" s="147"/>
    </row>
    <row r="446" ht="16" spans="2:19">
      <c r="B446" s="143" t="s">
        <v>50</v>
      </c>
      <c r="C446" s="144"/>
      <c r="D446" s="144"/>
      <c r="E446" s="145"/>
      <c r="F446" s="146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</row>
    <row r="447" ht="16" spans="2:19">
      <c r="B447" s="148" t="s">
        <v>51</v>
      </c>
      <c r="C447" s="149"/>
      <c r="D447" s="149"/>
      <c r="E447" s="150"/>
      <c r="F447" s="146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</row>
    <row r="448" ht="16.5" spans="2:18">
      <c r="B448" s="147"/>
      <c r="C448" s="147"/>
      <c r="D448" s="147"/>
      <c r="E448" s="147"/>
      <c r="F448" s="146"/>
      <c r="G448" s="147"/>
      <c r="H448" s="151" t="s">
        <v>52</v>
      </c>
      <c r="I448" s="151"/>
      <c r="J448" s="151"/>
      <c r="K448" s="151"/>
      <c r="L448" s="151"/>
      <c r="M448" s="151"/>
      <c r="N448" s="147"/>
      <c r="O448" s="147"/>
      <c r="P448" s="147"/>
      <c r="Q448" s="147"/>
      <c r="R448" s="147"/>
    </row>
    <row r="449" ht="16.5" spans="2:18">
      <c r="B449" s="147"/>
      <c r="C449" s="147"/>
      <c r="D449" s="147"/>
      <c r="E449" s="147"/>
      <c r="F449" s="146"/>
      <c r="G449" s="147"/>
      <c r="H449" s="151" t="s">
        <v>53</v>
      </c>
      <c r="I449" s="151"/>
      <c r="J449" s="151"/>
      <c r="K449" s="151"/>
      <c r="L449" s="151"/>
      <c r="M449" s="151"/>
      <c r="N449" s="147"/>
      <c r="O449" s="147"/>
      <c r="P449" s="147"/>
      <c r="Q449" s="147"/>
      <c r="R449" s="147"/>
    </row>
    <row r="450" ht="16.5" spans="2:18">
      <c r="B450" s="147"/>
      <c r="C450" s="147"/>
      <c r="D450" s="147"/>
      <c r="E450" s="147"/>
      <c r="F450" s="146"/>
      <c r="G450" s="147"/>
      <c r="H450" s="151" t="s">
        <v>89</v>
      </c>
      <c r="I450" s="151"/>
      <c r="J450" s="151"/>
      <c r="K450" s="151"/>
      <c r="L450" s="151"/>
      <c r="M450" s="151"/>
      <c r="N450" s="147"/>
      <c r="O450" s="147"/>
      <c r="P450" s="147"/>
      <c r="Q450" s="147"/>
      <c r="R450" s="147"/>
    </row>
    <row r="451" ht="16.5" spans="2:18">
      <c r="B451" s="152" t="s">
        <v>55</v>
      </c>
      <c r="C451" s="152"/>
      <c r="D451" s="153" t="s">
        <v>4</v>
      </c>
      <c r="E451" s="147" t="s">
        <v>56</v>
      </c>
      <c r="F451" s="146"/>
      <c r="G451" s="147"/>
      <c r="H451" s="151"/>
      <c r="I451" s="151"/>
      <c r="J451" s="151"/>
      <c r="K451" s="151"/>
      <c r="L451" s="151"/>
      <c r="M451" s="151"/>
      <c r="N451" s="152"/>
      <c r="O451" s="152"/>
      <c r="P451" s="147"/>
      <c r="Q451" s="147"/>
      <c r="R451" s="147"/>
    </row>
    <row r="452" ht="16.5" spans="2:18">
      <c r="B452" s="268" t="s">
        <v>57</v>
      </c>
      <c r="C452" s="152"/>
      <c r="D452" s="153" t="s">
        <v>4</v>
      </c>
      <c r="E452" s="147" t="s">
        <v>41</v>
      </c>
      <c r="F452" s="146"/>
      <c r="G452" s="147"/>
      <c r="H452" s="151"/>
      <c r="I452" s="151"/>
      <c r="J452" s="151"/>
      <c r="K452" s="151"/>
      <c r="L452" s="151"/>
      <c r="M452" s="151"/>
      <c r="N452" s="152"/>
      <c r="O452" s="152"/>
      <c r="P452" s="147"/>
      <c r="Q452" s="147"/>
      <c r="R452" s="147"/>
    </row>
    <row r="453" ht="16.5" spans="2:18">
      <c r="B453" s="268" t="s">
        <v>59</v>
      </c>
      <c r="C453" s="268"/>
      <c r="D453" s="269" t="s">
        <v>4</v>
      </c>
      <c r="E453" s="188" t="s">
        <v>48</v>
      </c>
      <c r="F453" s="380"/>
      <c r="G453" s="380"/>
      <c r="H453" s="380"/>
      <c r="I453" s="151"/>
      <c r="J453" s="151"/>
      <c r="K453" s="151"/>
      <c r="L453" s="151"/>
      <c r="M453" s="147"/>
      <c r="N453" s="147"/>
      <c r="O453" s="147"/>
      <c r="P453" s="152"/>
      <c r="Q453" s="152"/>
      <c r="R453" s="147"/>
    </row>
    <row r="454" ht="16" spans="2:18">
      <c r="B454" s="152" t="s">
        <v>61</v>
      </c>
      <c r="C454" s="152"/>
      <c r="D454" s="153" t="s">
        <v>4</v>
      </c>
      <c r="E454" s="147" t="s">
        <v>62</v>
      </c>
      <c r="F454" s="146"/>
      <c r="G454" s="147"/>
      <c r="H454" s="147"/>
      <c r="I454" s="147"/>
      <c r="J454" s="147"/>
      <c r="K454" s="147"/>
      <c r="L454" s="147"/>
      <c r="M454" s="147"/>
      <c r="N454" s="147" t="str">
        <f>N427</f>
        <v>Keadaan Bulan Januari 2026</v>
      </c>
      <c r="O454" s="147"/>
      <c r="P454" s="147"/>
      <c r="Q454" s="147"/>
      <c r="R454" s="147"/>
    </row>
    <row r="455" ht="16.75" spans="2:18">
      <c r="B455" s="152"/>
      <c r="C455" s="152"/>
      <c r="D455" s="152"/>
      <c r="E455" s="147"/>
      <c r="F455" s="146"/>
      <c r="G455" s="147"/>
      <c r="H455" s="147"/>
      <c r="I455" s="147"/>
      <c r="J455" s="147"/>
      <c r="K455" s="147"/>
      <c r="L455" s="147"/>
      <c r="M455" s="147"/>
      <c r="N455" s="147"/>
      <c r="O455" s="147"/>
      <c r="P455" s="146"/>
      <c r="Q455" s="146"/>
      <c r="R455" s="147"/>
    </row>
    <row r="456" ht="42" customHeight="1" spans="2:18">
      <c r="B456" s="154" t="s">
        <v>64</v>
      </c>
      <c r="C456" s="155" t="s">
        <v>65</v>
      </c>
      <c r="D456" s="156"/>
      <c r="E456" s="157"/>
      <c r="F456" s="158" t="s">
        <v>66</v>
      </c>
      <c r="G456" s="159" t="s">
        <v>67</v>
      </c>
      <c r="H456" s="160"/>
      <c r="I456" s="191" t="s">
        <v>68</v>
      </c>
      <c r="J456" s="191" t="s">
        <v>69</v>
      </c>
      <c r="K456" s="191" t="s">
        <v>70</v>
      </c>
      <c r="L456" s="191" t="s">
        <v>71</v>
      </c>
      <c r="M456" s="192" t="s">
        <v>72</v>
      </c>
      <c r="N456" s="193"/>
      <c r="O456" s="192" t="s">
        <v>73</v>
      </c>
      <c r="P456" s="194"/>
      <c r="Q456" s="194"/>
      <c r="R456" s="229" t="s">
        <v>74</v>
      </c>
    </row>
    <row r="457" ht="16" spans="2:18">
      <c r="B457" s="161"/>
      <c r="C457" s="162"/>
      <c r="D457" s="147"/>
      <c r="E457" s="163"/>
      <c r="F457" s="164"/>
      <c r="G457" s="165" t="s">
        <v>75</v>
      </c>
      <c r="H457" s="165" t="s">
        <v>76</v>
      </c>
      <c r="I457" s="195"/>
      <c r="J457" s="165"/>
      <c r="K457" s="165"/>
      <c r="L457" s="196"/>
      <c r="M457" s="165" t="s">
        <v>17</v>
      </c>
      <c r="N457" s="197" t="s">
        <v>16</v>
      </c>
      <c r="O457" s="197" t="s">
        <v>17</v>
      </c>
      <c r="P457" s="198" t="s">
        <v>16</v>
      </c>
      <c r="Q457" s="230"/>
      <c r="R457" s="231"/>
    </row>
    <row r="458" ht="16" spans="2:18">
      <c r="B458" s="166"/>
      <c r="C458" s="167"/>
      <c r="D458" s="168"/>
      <c r="E458" s="169"/>
      <c r="F458" s="170"/>
      <c r="G458" s="171"/>
      <c r="H458" s="171"/>
      <c r="I458" s="199"/>
      <c r="J458" s="171"/>
      <c r="K458" s="171"/>
      <c r="L458" s="200"/>
      <c r="M458" s="199"/>
      <c r="N458" s="171"/>
      <c r="O458" s="171"/>
      <c r="P458" s="201" t="s">
        <v>77</v>
      </c>
      <c r="Q458" s="232" t="s">
        <v>19</v>
      </c>
      <c r="R458" s="231"/>
    </row>
    <row r="459" ht="16" spans="2:18">
      <c r="B459" s="172">
        <v>1</v>
      </c>
      <c r="C459" s="173">
        <v>2</v>
      </c>
      <c r="D459" s="174"/>
      <c r="E459" s="175"/>
      <c r="F459" s="175">
        <v>3</v>
      </c>
      <c r="G459" s="176">
        <v>4</v>
      </c>
      <c r="H459" s="176">
        <v>5</v>
      </c>
      <c r="I459" s="176">
        <v>6</v>
      </c>
      <c r="J459" s="176">
        <v>7</v>
      </c>
      <c r="K459" s="176">
        <v>8</v>
      </c>
      <c r="L459" s="176">
        <v>9</v>
      </c>
      <c r="M459" s="176">
        <v>10</v>
      </c>
      <c r="N459" s="176">
        <v>11</v>
      </c>
      <c r="O459" s="176">
        <v>12</v>
      </c>
      <c r="P459" s="176">
        <v>13</v>
      </c>
      <c r="Q459" s="173">
        <v>14</v>
      </c>
      <c r="R459" s="233">
        <v>15</v>
      </c>
    </row>
    <row r="460" ht="16" spans="2:18">
      <c r="B460" s="242">
        <v>1</v>
      </c>
      <c r="C460" s="381" t="s">
        <v>78</v>
      </c>
      <c r="D460" s="382"/>
      <c r="E460" s="383"/>
      <c r="F460" s="178"/>
      <c r="G460" s="179" t="s">
        <v>79</v>
      </c>
      <c r="H460" s="179" t="s">
        <v>80</v>
      </c>
      <c r="I460" s="385">
        <v>1097000</v>
      </c>
      <c r="J460" s="203" t="s">
        <v>81</v>
      </c>
      <c r="K460" s="204" t="s">
        <v>81</v>
      </c>
      <c r="L460" s="386">
        <f>I460/I466*100</f>
        <v>7.72045886410022</v>
      </c>
      <c r="M460" s="387">
        <f>P460/I460*100</f>
        <v>0</v>
      </c>
      <c r="N460" s="388">
        <f>P460/I460</f>
        <v>0</v>
      </c>
      <c r="O460" s="388">
        <f>L460*M460/100</f>
        <v>0</v>
      </c>
      <c r="P460" s="385">
        <v>0</v>
      </c>
      <c r="Q460" s="392">
        <f>L460*M460/100</f>
        <v>0</v>
      </c>
      <c r="R460" s="235">
        <f>I460-P460</f>
        <v>1097000</v>
      </c>
    </row>
    <row r="461" ht="16" spans="2:18">
      <c r="B461" s="242">
        <v>2</v>
      </c>
      <c r="C461" s="147" t="s">
        <v>91</v>
      </c>
      <c r="D461" s="244"/>
      <c r="E461" s="245"/>
      <c r="F461" s="178"/>
      <c r="G461" s="180"/>
      <c r="H461" s="180"/>
      <c r="I461" s="385">
        <v>962000</v>
      </c>
      <c r="J461" s="389"/>
      <c r="K461" s="208"/>
      <c r="L461" s="386">
        <f>I461/I466*100</f>
        <v>6.77035681610247</v>
      </c>
      <c r="M461" s="387">
        <f t="shared" ref="M461:M465" si="30">P461/I461*100</f>
        <v>0</v>
      </c>
      <c r="N461" s="388">
        <f t="shared" ref="N461:N465" si="31">P461/I461</f>
        <v>0</v>
      </c>
      <c r="O461" s="388">
        <f t="shared" ref="O461:O465" si="32">L461*M461/100</f>
        <v>0</v>
      </c>
      <c r="P461" s="385">
        <v>0</v>
      </c>
      <c r="Q461" s="392">
        <f t="shared" ref="Q461:Q465" si="33">L461*M461/100</f>
        <v>0</v>
      </c>
      <c r="R461" s="235">
        <f t="shared" ref="R461:R465" si="34">I461-P461</f>
        <v>962000</v>
      </c>
    </row>
    <row r="462" ht="16" spans="2:18">
      <c r="B462" s="177">
        <v>3</v>
      </c>
      <c r="C462" s="162" t="s">
        <v>139</v>
      </c>
      <c r="D462" s="147"/>
      <c r="E462" s="163"/>
      <c r="F462" s="178"/>
      <c r="G462" s="180"/>
      <c r="H462" s="180"/>
      <c r="I462" s="385">
        <v>195000</v>
      </c>
      <c r="J462" s="389"/>
      <c r="K462" s="208" t="s">
        <v>81</v>
      </c>
      <c r="L462" s="390">
        <f>I462/I466*100</f>
        <v>1.37236962488564</v>
      </c>
      <c r="M462" s="387">
        <f t="shared" si="30"/>
        <v>0</v>
      </c>
      <c r="N462" s="388">
        <f t="shared" si="31"/>
        <v>0</v>
      </c>
      <c r="O462" s="388">
        <f t="shared" si="32"/>
        <v>0</v>
      </c>
      <c r="P462" s="385">
        <v>0</v>
      </c>
      <c r="Q462" s="392">
        <f t="shared" si="33"/>
        <v>0</v>
      </c>
      <c r="R462" s="235">
        <f t="shared" si="34"/>
        <v>195000</v>
      </c>
    </row>
    <row r="463" ht="16" spans="2:18">
      <c r="B463" s="177">
        <v>4</v>
      </c>
      <c r="C463" s="162" t="s">
        <v>92</v>
      </c>
      <c r="D463" s="147"/>
      <c r="E463" s="163"/>
      <c r="F463" s="178"/>
      <c r="G463" s="180"/>
      <c r="H463" s="180"/>
      <c r="I463" s="385">
        <v>1005000</v>
      </c>
      <c r="J463" s="203"/>
      <c r="K463" s="208" t="s">
        <v>81</v>
      </c>
      <c r="L463" s="386">
        <f>I463/I466*100</f>
        <v>7.07298191287212</v>
      </c>
      <c r="M463" s="387">
        <f t="shared" si="30"/>
        <v>0</v>
      </c>
      <c r="N463" s="388">
        <f t="shared" si="31"/>
        <v>0</v>
      </c>
      <c r="O463" s="388">
        <f t="shared" si="32"/>
        <v>0</v>
      </c>
      <c r="P463" s="385">
        <v>0</v>
      </c>
      <c r="Q463" s="392">
        <f t="shared" si="33"/>
        <v>0</v>
      </c>
      <c r="R463" s="235">
        <f t="shared" si="34"/>
        <v>1005000</v>
      </c>
    </row>
    <row r="464" ht="16" spans="2:18">
      <c r="B464" s="177">
        <v>5</v>
      </c>
      <c r="C464" s="162" t="s">
        <v>82</v>
      </c>
      <c r="D464" s="147"/>
      <c r="E464" s="163"/>
      <c r="F464" s="178"/>
      <c r="G464" s="180"/>
      <c r="H464" s="180"/>
      <c r="I464" s="202">
        <v>10350000</v>
      </c>
      <c r="J464" s="203"/>
      <c r="K464" s="208"/>
      <c r="L464" s="386">
        <f>I464/I466*100</f>
        <v>72.8411570131607</v>
      </c>
      <c r="M464" s="387">
        <f t="shared" si="30"/>
        <v>0</v>
      </c>
      <c r="N464" s="388">
        <f t="shared" si="31"/>
        <v>0</v>
      </c>
      <c r="O464" s="388">
        <f t="shared" si="32"/>
        <v>0</v>
      </c>
      <c r="P464" s="202">
        <v>0</v>
      </c>
      <c r="Q464" s="392">
        <f t="shared" si="33"/>
        <v>0</v>
      </c>
      <c r="R464" s="235">
        <f t="shared" si="34"/>
        <v>10350000</v>
      </c>
    </row>
    <row r="465" ht="16" spans="2:18">
      <c r="B465" s="177">
        <v>6</v>
      </c>
      <c r="C465" s="162" t="s">
        <v>166</v>
      </c>
      <c r="D465" s="147"/>
      <c r="E465" s="163"/>
      <c r="F465" s="178"/>
      <c r="G465" s="180"/>
      <c r="H465" s="180"/>
      <c r="I465" s="202">
        <v>600000</v>
      </c>
      <c r="J465" s="203"/>
      <c r="K465" s="208"/>
      <c r="L465" s="386">
        <f>I465/I466*100</f>
        <v>4.22267576887888</v>
      </c>
      <c r="M465" s="387">
        <f t="shared" si="30"/>
        <v>0</v>
      </c>
      <c r="N465" s="388">
        <f t="shared" si="31"/>
        <v>0</v>
      </c>
      <c r="O465" s="388">
        <f t="shared" si="32"/>
        <v>0</v>
      </c>
      <c r="P465" s="391">
        <v>0</v>
      </c>
      <c r="Q465" s="392">
        <f t="shared" si="33"/>
        <v>0</v>
      </c>
      <c r="R465" s="235">
        <f t="shared" si="34"/>
        <v>600000</v>
      </c>
    </row>
    <row r="466" ht="21.75" spans="2:18">
      <c r="B466" s="185" t="s">
        <v>83</v>
      </c>
      <c r="C466" s="186"/>
      <c r="D466" s="186"/>
      <c r="E466" s="186"/>
      <c r="F466" s="186"/>
      <c r="G466" s="186"/>
      <c r="H466" s="187"/>
      <c r="I466" s="211">
        <f>SUM(I460:I465)</f>
        <v>14209000</v>
      </c>
      <c r="J466" s="212" t="s">
        <v>84</v>
      </c>
      <c r="K466" s="213"/>
      <c r="L466" s="214">
        <f>SUM(L460:L465)</f>
        <v>100</v>
      </c>
      <c r="M466" s="215"/>
      <c r="N466" s="215">
        <f>SUM(N460:N465)</f>
        <v>0</v>
      </c>
      <c r="O466" s="215">
        <f>SUM(O460:O465)</f>
        <v>0</v>
      </c>
      <c r="P466" s="216">
        <f>SUM(P460:P465)</f>
        <v>0</v>
      </c>
      <c r="Q466" s="238">
        <f>SUM(Q460:Q465)</f>
        <v>0</v>
      </c>
      <c r="R466" s="239">
        <f>SUM(R460:R465)</f>
        <v>14209000</v>
      </c>
    </row>
    <row r="467" ht="16.75" spans="2:18">
      <c r="B467" s="147"/>
      <c r="C467" s="147"/>
      <c r="D467" s="147"/>
      <c r="E467" s="147"/>
      <c r="F467" s="146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</row>
    <row r="468" ht="16" spans="2:18">
      <c r="B468" s="147"/>
      <c r="C468" s="147"/>
      <c r="D468" s="147"/>
      <c r="E468" s="147"/>
      <c r="F468" s="146"/>
      <c r="G468" s="147"/>
      <c r="H468" s="147"/>
      <c r="I468" s="217"/>
      <c r="J468" s="147"/>
      <c r="K468" s="147"/>
      <c r="L468" s="147"/>
      <c r="M468" s="147"/>
      <c r="N468" s="147"/>
      <c r="O468" s="189"/>
      <c r="P468" s="189" t="str">
        <f>P439</f>
        <v>Polebunging, 31 Januari 2026</v>
      </c>
      <c r="Q468" s="147"/>
      <c r="R468" s="147"/>
    </row>
    <row r="469" ht="16" spans="2:18">
      <c r="B469" s="147"/>
      <c r="C469" s="147"/>
      <c r="D469" s="147"/>
      <c r="E469" s="147"/>
      <c r="F469" s="146"/>
      <c r="G469" s="147"/>
      <c r="H469" s="147"/>
      <c r="I469" s="147"/>
      <c r="J469" s="147"/>
      <c r="K469" s="147"/>
      <c r="L469" s="147"/>
      <c r="M469" s="147"/>
      <c r="N469" s="147"/>
      <c r="O469" s="218"/>
      <c r="P469" s="218" t="s">
        <v>86</v>
      </c>
      <c r="Q469" s="147"/>
      <c r="R469" s="147"/>
    </row>
    <row r="470" ht="16" spans="2:18">
      <c r="B470" s="147"/>
      <c r="C470" s="147"/>
      <c r="D470" s="147"/>
      <c r="E470" s="147"/>
      <c r="F470" s="146"/>
      <c r="G470" s="147"/>
      <c r="H470" s="147"/>
      <c r="I470" s="217"/>
      <c r="J470" s="147"/>
      <c r="K470" s="147"/>
      <c r="L470" s="147"/>
      <c r="M470" s="147"/>
      <c r="N470" s="147"/>
      <c r="O470" s="218"/>
      <c r="P470" s="218"/>
      <c r="Q470" s="147"/>
      <c r="R470" s="147"/>
    </row>
    <row r="471" ht="16" spans="2:18">
      <c r="B471" s="147"/>
      <c r="C471" s="147"/>
      <c r="D471" s="147"/>
      <c r="E471" s="147"/>
      <c r="F471" s="146"/>
      <c r="G471" s="147"/>
      <c r="H471" s="147"/>
      <c r="I471" s="147"/>
      <c r="J471" s="147"/>
      <c r="K471" s="147"/>
      <c r="L471" s="147"/>
      <c r="M471" s="147"/>
      <c r="N471" s="147"/>
      <c r="O471" s="218"/>
      <c r="P471" s="218"/>
      <c r="Q471" s="147"/>
      <c r="R471" s="147"/>
    </row>
    <row r="472" ht="16" spans="2:18">
      <c r="B472" s="147"/>
      <c r="C472" s="147"/>
      <c r="D472" s="147"/>
      <c r="E472" s="147"/>
      <c r="F472" s="146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</row>
    <row r="473" ht="16" spans="2:18">
      <c r="B473" s="147"/>
      <c r="C473" s="147"/>
      <c r="D473" s="147"/>
      <c r="E473" s="147"/>
      <c r="F473" s="146"/>
      <c r="G473" s="147"/>
      <c r="H473" s="147"/>
      <c r="I473" s="147"/>
      <c r="J473" s="147"/>
      <c r="K473" s="147"/>
      <c r="L473" s="147"/>
      <c r="M473" s="147"/>
      <c r="N473" s="147"/>
      <c r="O473" s="219"/>
      <c r="P473" s="219" t="s">
        <v>161</v>
      </c>
      <c r="Q473" s="147"/>
      <c r="R473" s="147"/>
    </row>
    <row r="474" ht="16" spans="2:18">
      <c r="B474" s="147"/>
      <c r="C474" s="147"/>
      <c r="D474" s="147"/>
      <c r="E474" s="147"/>
      <c r="F474" s="146"/>
      <c r="G474" s="147"/>
      <c r="H474" s="147"/>
      <c r="I474" s="147"/>
      <c r="J474" s="147"/>
      <c r="K474" s="147"/>
      <c r="L474" s="147"/>
      <c r="M474" s="147"/>
      <c r="N474" s="147"/>
      <c r="O474" s="189"/>
      <c r="P474" s="495" t="s">
        <v>169</v>
      </c>
      <c r="Q474" s="147"/>
      <c r="R474" s="147"/>
    </row>
    <row r="475" ht="16" spans="2:19">
      <c r="B475" s="143" t="s">
        <v>50</v>
      </c>
      <c r="C475" s="144"/>
      <c r="D475" s="144"/>
      <c r="E475" s="145"/>
      <c r="F475" s="146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</row>
    <row r="476" ht="16" spans="2:19">
      <c r="B476" s="148" t="s">
        <v>51</v>
      </c>
      <c r="C476" s="149"/>
      <c r="D476" s="149"/>
      <c r="E476" s="150"/>
      <c r="F476" s="146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</row>
    <row r="477" ht="16.5" spans="2:18">
      <c r="B477" s="147"/>
      <c r="C477" s="147"/>
      <c r="D477" s="147"/>
      <c r="E477" s="147"/>
      <c r="F477" s="146"/>
      <c r="G477" s="147"/>
      <c r="H477" s="151" t="s">
        <v>52</v>
      </c>
      <c r="I477" s="151"/>
      <c r="J477" s="151"/>
      <c r="K477" s="151"/>
      <c r="L477" s="151"/>
      <c r="M477" s="151"/>
      <c r="N477" s="147"/>
      <c r="O477" s="147"/>
      <c r="P477" s="147"/>
      <c r="Q477" s="147"/>
      <c r="R477" s="147"/>
    </row>
    <row r="478" ht="16.5" spans="2:18">
      <c r="B478" s="147"/>
      <c r="C478" s="147"/>
      <c r="D478" s="147"/>
      <c r="E478" s="147"/>
      <c r="F478" s="146"/>
      <c r="G478" s="147"/>
      <c r="H478" s="151" t="s">
        <v>53</v>
      </c>
      <c r="I478" s="151"/>
      <c r="J478" s="151"/>
      <c r="K478" s="151"/>
      <c r="L478" s="151"/>
      <c r="M478" s="151"/>
      <c r="N478" s="147"/>
      <c r="O478" s="147"/>
      <c r="P478" s="147"/>
      <c r="Q478" s="147"/>
      <c r="R478" s="147"/>
    </row>
    <row r="479" ht="16.5" spans="2:18">
      <c r="B479" s="147"/>
      <c r="C479" s="147"/>
      <c r="D479" s="147"/>
      <c r="E479" s="147"/>
      <c r="F479" s="146"/>
      <c r="G479" s="147"/>
      <c r="H479" s="151" t="s">
        <v>89</v>
      </c>
      <c r="I479" s="151"/>
      <c r="J479" s="151"/>
      <c r="K479" s="151"/>
      <c r="L479" s="151"/>
      <c r="M479" s="151"/>
      <c r="N479" s="147"/>
      <c r="O479" s="147"/>
      <c r="P479" s="147"/>
      <c r="Q479" s="147"/>
      <c r="R479" s="147"/>
    </row>
    <row r="480" ht="16.5" spans="2:18">
      <c r="B480" s="152" t="s">
        <v>55</v>
      </c>
      <c r="C480" s="152"/>
      <c r="D480" s="153" t="s">
        <v>4</v>
      </c>
      <c r="E480" s="147" t="s">
        <v>56</v>
      </c>
      <c r="F480" s="146"/>
      <c r="G480" s="147"/>
      <c r="H480" s="151"/>
      <c r="I480" s="151"/>
      <c r="J480" s="151"/>
      <c r="K480" s="151"/>
      <c r="L480" s="151"/>
      <c r="M480" s="151"/>
      <c r="N480" s="152"/>
      <c r="O480" s="152"/>
      <c r="P480" s="147"/>
      <c r="Q480" s="147"/>
      <c r="R480" s="147"/>
    </row>
    <row r="481" ht="16.5" spans="2:18">
      <c r="B481" s="268" t="s">
        <v>57</v>
      </c>
      <c r="C481" s="152"/>
      <c r="D481" s="153" t="s">
        <v>4</v>
      </c>
      <c r="E481" s="147" t="s">
        <v>41</v>
      </c>
      <c r="F481" s="146"/>
      <c r="G481" s="147"/>
      <c r="H481" s="151"/>
      <c r="I481" s="151"/>
      <c r="J481" s="151"/>
      <c r="K481" s="151"/>
      <c r="L481" s="151"/>
      <c r="M481" s="151"/>
      <c r="N481" s="152"/>
      <c r="O481" s="152"/>
      <c r="P481" s="147"/>
      <c r="Q481" s="147"/>
      <c r="R481" s="147"/>
    </row>
    <row r="482" ht="16.5" spans="2:18">
      <c r="B482" s="268" t="s">
        <v>59</v>
      </c>
      <c r="C482" s="268"/>
      <c r="D482" s="269" t="s">
        <v>4</v>
      </c>
      <c r="E482" s="188" t="s">
        <v>170</v>
      </c>
      <c r="F482" s="380"/>
      <c r="G482" s="380"/>
      <c r="H482" s="380"/>
      <c r="I482" s="151"/>
      <c r="J482" s="151"/>
      <c r="K482" s="151"/>
      <c r="L482" s="151"/>
      <c r="M482" s="147"/>
      <c r="N482" s="147"/>
      <c r="O482" s="147"/>
      <c r="P482" s="152"/>
      <c r="Q482" s="152"/>
      <c r="R482" s="147"/>
    </row>
    <row r="483" ht="16" spans="2:18">
      <c r="B483" s="152" t="s">
        <v>61</v>
      </c>
      <c r="C483" s="152"/>
      <c r="D483" s="153" t="s">
        <v>4</v>
      </c>
      <c r="E483" s="147" t="s">
        <v>62</v>
      </c>
      <c r="F483" s="146"/>
      <c r="G483" s="147"/>
      <c r="H483" s="147"/>
      <c r="I483" s="147"/>
      <c r="J483" s="147"/>
      <c r="K483" s="147"/>
      <c r="L483" s="147"/>
      <c r="M483" s="147"/>
      <c r="N483" s="147" t="str">
        <f>N323</f>
        <v>Keadaan Bulan Januari 2026</v>
      </c>
      <c r="O483" s="147"/>
      <c r="P483" s="147"/>
      <c r="Q483" s="147"/>
      <c r="R483" s="147"/>
    </row>
    <row r="484" ht="16.75" spans="2:18">
      <c r="B484" s="152"/>
      <c r="C484" s="152"/>
      <c r="D484" s="152"/>
      <c r="E484" s="147"/>
      <c r="F484" s="146"/>
      <c r="G484" s="147"/>
      <c r="H484" s="147"/>
      <c r="I484" s="147"/>
      <c r="J484" s="147"/>
      <c r="K484" s="147"/>
      <c r="L484" s="147"/>
      <c r="M484" s="147"/>
      <c r="N484" s="147"/>
      <c r="O484" s="147"/>
      <c r="P484" s="146"/>
      <c r="Q484" s="146"/>
      <c r="R484" s="147"/>
    </row>
    <row r="485" ht="38.25" customHeight="1" spans="2:18">
      <c r="B485" s="154" t="s">
        <v>64</v>
      </c>
      <c r="C485" s="155" t="s">
        <v>65</v>
      </c>
      <c r="D485" s="156"/>
      <c r="E485" s="157"/>
      <c r="F485" s="158" t="s">
        <v>66</v>
      </c>
      <c r="G485" s="159" t="s">
        <v>67</v>
      </c>
      <c r="H485" s="160"/>
      <c r="I485" s="191" t="s">
        <v>68</v>
      </c>
      <c r="J485" s="191" t="s">
        <v>69</v>
      </c>
      <c r="K485" s="191" t="s">
        <v>70</v>
      </c>
      <c r="L485" s="191" t="s">
        <v>71</v>
      </c>
      <c r="M485" s="192" t="s">
        <v>72</v>
      </c>
      <c r="N485" s="193"/>
      <c r="O485" s="192" t="s">
        <v>73</v>
      </c>
      <c r="P485" s="194"/>
      <c r="Q485" s="194"/>
      <c r="R485" s="229" t="s">
        <v>74</v>
      </c>
    </row>
    <row r="486" ht="16" spans="2:18">
      <c r="B486" s="161"/>
      <c r="C486" s="162"/>
      <c r="D486" s="147"/>
      <c r="E486" s="163"/>
      <c r="F486" s="164"/>
      <c r="G486" s="165" t="s">
        <v>75</v>
      </c>
      <c r="H486" s="165" t="s">
        <v>76</v>
      </c>
      <c r="I486" s="195"/>
      <c r="J486" s="165"/>
      <c r="K486" s="165"/>
      <c r="L486" s="196"/>
      <c r="M486" s="165" t="s">
        <v>17</v>
      </c>
      <c r="N486" s="197" t="s">
        <v>16</v>
      </c>
      <c r="O486" s="197" t="s">
        <v>17</v>
      </c>
      <c r="P486" s="198" t="s">
        <v>16</v>
      </c>
      <c r="Q486" s="230"/>
      <c r="R486" s="231"/>
    </row>
    <row r="487" ht="16" spans="2:18">
      <c r="B487" s="166"/>
      <c r="C487" s="167"/>
      <c r="D487" s="168"/>
      <c r="E487" s="169"/>
      <c r="F487" s="170"/>
      <c r="G487" s="171"/>
      <c r="H487" s="171"/>
      <c r="I487" s="199"/>
      <c r="J487" s="171"/>
      <c r="K487" s="171"/>
      <c r="L487" s="200"/>
      <c r="M487" s="199"/>
      <c r="N487" s="171"/>
      <c r="O487" s="171"/>
      <c r="P487" s="201" t="s">
        <v>77</v>
      </c>
      <c r="Q487" s="232" t="s">
        <v>19</v>
      </c>
      <c r="R487" s="231"/>
    </row>
    <row r="488" ht="16" spans="2:18">
      <c r="B488" s="172">
        <v>1</v>
      </c>
      <c r="C488" s="173">
        <v>2</v>
      </c>
      <c r="D488" s="174"/>
      <c r="E488" s="175"/>
      <c r="F488" s="175">
        <v>3</v>
      </c>
      <c r="G488" s="176">
        <v>4</v>
      </c>
      <c r="H488" s="176">
        <v>5</v>
      </c>
      <c r="I488" s="176">
        <v>6</v>
      </c>
      <c r="J488" s="176">
        <v>7</v>
      </c>
      <c r="K488" s="176">
        <v>8</v>
      </c>
      <c r="L488" s="176">
        <v>9</v>
      </c>
      <c r="M488" s="176">
        <v>10</v>
      </c>
      <c r="N488" s="176">
        <v>11</v>
      </c>
      <c r="O488" s="176">
        <v>12</v>
      </c>
      <c r="P488" s="176">
        <v>13</v>
      </c>
      <c r="Q488" s="173">
        <v>14</v>
      </c>
      <c r="R488" s="233">
        <v>15</v>
      </c>
    </row>
    <row r="489" ht="16" spans="2:18">
      <c r="B489" s="242">
        <v>1</v>
      </c>
      <c r="C489" s="381" t="s">
        <v>166</v>
      </c>
      <c r="D489" s="382"/>
      <c r="E489" s="383"/>
      <c r="F489" s="178"/>
      <c r="G489" s="179" t="s">
        <v>79</v>
      </c>
      <c r="H489" s="179" t="s">
        <v>80</v>
      </c>
      <c r="I489" s="385">
        <v>4800000</v>
      </c>
      <c r="J489" s="203" t="s">
        <v>81</v>
      </c>
      <c r="K489" s="204" t="s">
        <v>81</v>
      </c>
      <c r="L489" s="386">
        <f>I489/I493*100</f>
        <v>100</v>
      </c>
      <c r="M489" s="387">
        <f>P489/I489*100</f>
        <v>0</v>
      </c>
      <c r="N489" s="388">
        <f>P489/I489</f>
        <v>0</v>
      </c>
      <c r="O489" s="388">
        <f>L489*M489/100</f>
        <v>0</v>
      </c>
      <c r="P489" s="385">
        <v>0</v>
      </c>
      <c r="Q489" s="392">
        <f>L489*M489/100</f>
        <v>0</v>
      </c>
      <c r="R489" s="235">
        <f>I489-P489</f>
        <v>4800000</v>
      </c>
    </row>
    <row r="490" ht="16" spans="2:18">
      <c r="B490" s="242"/>
      <c r="C490" s="147"/>
      <c r="D490" s="244"/>
      <c r="E490" s="245"/>
      <c r="F490" s="178"/>
      <c r="G490" s="180"/>
      <c r="H490" s="180"/>
      <c r="I490" s="385"/>
      <c r="J490" s="389"/>
      <c r="K490" s="208" t="s">
        <v>81</v>
      </c>
      <c r="L490" s="386"/>
      <c r="M490" s="387"/>
      <c r="N490" s="388"/>
      <c r="O490" s="388">
        <f t="shared" ref="O490:O492" si="35">L490*M490/100</f>
        <v>0</v>
      </c>
      <c r="P490" s="385">
        <v>0</v>
      </c>
      <c r="Q490" s="392">
        <f t="shared" ref="Q490:Q492" si="36">L490*M490/100</f>
        <v>0</v>
      </c>
      <c r="R490" s="235">
        <f t="shared" ref="R490:R492" si="37">I490-P490</f>
        <v>0</v>
      </c>
    </row>
    <row r="491" ht="16" spans="2:18">
      <c r="B491" s="177"/>
      <c r="C491" s="162"/>
      <c r="D491" s="147"/>
      <c r="E491" s="163"/>
      <c r="F491" s="178"/>
      <c r="G491" s="180"/>
      <c r="H491" s="180"/>
      <c r="I491" s="385"/>
      <c r="J491" s="389"/>
      <c r="K491" s="208" t="s">
        <v>81</v>
      </c>
      <c r="L491" s="390">
        <f>I491/I493*100</f>
        <v>0</v>
      </c>
      <c r="M491" s="387"/>
      <c r="N491" s="388"/>
      <c r="O491" s="388">
        <f t="shared" si="35"/>
        <v>0</v>
      </c>
      <c r="P491" s="385">
        <v>0</v>
      </c>
      <c r="Q491" s="392">
        <f t="shared" si="36"/>
        <v>0</v>
      </c>
      <c r="R491" s="235">
        <f t="shared" si="37"/>
        <v>0</v>
      </c>
    </row>
    <row r="492" ht="16" spans="2:18">
      <c r="B492" s="177"/>
      <c r="C492" s="162"/>
      <c r="D492" s="147"/>
      <c r="E492" s="163"/>
      <c r="F492" s="178"/>
      <c r="G492" s="180"/>
      <c r="H492" s="180"/>
      <c r="I492" s="385">
        <v>0</v>
      </c>
      <c r="J492" s="203"/>
      <c r="K492" s="208" t="s">
        <v>81</v>
      </c>
      <c r="L492" s="386">
        <f>I492/I493*100</f>
        <v>0</v>
      </c>
      <c r="M492" s="387">
        <v>0</v>
      </c>
      <c r="N492" s="388"/>
      <c r="O492" s="388">
        <f t="shared" si="35"/>
        <v>0</v>
      </c>
      <c r="P492" s="391"/>
      <c r="Q492" s="392">
        <f t="shared" si="36"/>
        <v>0</v>
      </c>
      <c r="R492" s="235">
        <f t="shared" si="37"/>
        <v>0</v>
      </c>
    </row>
    <row r="493" ht="21.75" spans="2:18">
      <c r="B493" s="185" t="s">
        <v>83</v>
      </c>
      <c r="C493" s="186"/>
      <c r="D493" s="186"/>
      <c r="E493" s="186"/>
      <c r="F493" s="186"/>
      <c r="G493" s="186"/>
      <c r="H493" s="187"/>
      <c r="I493" s="211">
        <f>SUM(I489:I492)</f>
        <v>4800000</v>
      </c>
      <c r="J493" s="212" t="s">
        <v>84</v>
      </c>
      <c r="K493" s="213"/>
      <c r="L493" s="214">
        <f>SUM(L489:L492)</f>
        <v>100</v>
      </c>
      <c r="M493" s="215"/>
      <c r="N493" s="215">
        <f>SUM(N489:N492)</f>
        <v>0</v>
      </c>
      <c r="O493" s="215">
        <f>SUM(O489:O492)</f>
        <v>0</v>
      </c>
      <c r="P493" s="216">
        <f>SUM(P489:P492)</f>
        <v>0</v>
      </c>
      <c r="Q493" s="238">
        <f>SUM(Q489:Q492)</f>
        <v>0</v>
      </c>
      <c r="R493" s="239">
        <f>SUM(R489:R492)</f>
        <v>4800000</v>
      </c>
    </row>
    <row r="494" ht="16.75" spans="2:18">
      <c r="B494" s="147"/>
      <c r="C494" s="147"/>
      <c r="D494" s="147"/>
      <c r="E494" s="147"/>
      <c r="F494" s="146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</row>
    <row r="495" ht="16" spans="2:18">
      <c r="B495" s="147"/>
      <c r="C495" s="147"/>
      <c r="D495" s="147"/>
      <c r="E495" s="147"/>
      <c r="F495" s="146"/>
      <c r="G495" s="147"/>
      <c r="H495" s="147"/>
      <c r="I495" s="217"/>
      <c r="J495" s="147"/>
      <c r="K495" s="147"/>
      <c r="L495" s="147"/>
      <c r="M495" s="147"/>
      <c r="N495" s="147"/>
      <c r="O495" s="189"/>
      <c r="P495" s="189" t="str">
        <f>P468</f>
        <v>Polebunging, 31 Januari 2026</v>
      </c>
      <c r="Q495" s="147"/>
      <c r="R495" s="147"/>
    </row>
    <row r="496" ht="16" spans="2:18">
      <c r="B496" s="147"/>
      <c r="C496" s="147"/>
      <c r="D496" s="147"/>
      <c r="E496" s="147"/>
      <c r="F496" s="146"/>
      <c r="G496" s="147"/>
      <c r="H496" s="147"/>
      <c r="I496" s="147"/>
      <c r="J496" s="147"/>
      <c r="K496" s="147"/>
      <c r="L496" s="147"/>
      <c r="M496" s="147"/>
      <c r="N496" s="147"/>
      <c r="O496" s="218"/>
      <c r="P496" s="218" t="s">
        <v>86</v>
      </c>
      <c r="Q496" s="147"/>
      <c r="R496" s="147"/>
    </row>
    <row r="497" ht="16" spans="2:18">
      <c r="B497" s="147"/>
      <c r="C497" s="147"/>
      <c r="D497" s="147"/>
      <c r="E497" s="147"/>
      <c r="F497" s="146"/>
      <c r="G497" s="147"/>
      <c r="H497" s="147"/>
      <c r="I497" s="217"/>
      <c r="J497" s="147"/>
      <c r="K497" s="147"/>
      <c r="L497" s="147"/>
      <c r="M497" s="147"/>
      <c r="N497" s="147"/>
      <c r="O497" s="218"/>
      <c r="P497" s="218"/>
      <c r="Q497" s="147"/>
      <c r="R497" s="147"/>
    </row>
    <row r="498" ht="16" spans="2:18">
      <c r="B498" s="147"/>
      <c r="C498" s="147"/>
      <c r="D498" s="147"/>
      <c r="E498" s="147"/>
      <c r="F498" s="146"/>
      <c r="G498" s="147"/>
      <c r="H498" s="147"/>
      <c r="I498" s="147"/>
      <c r="J498" s="147"/>
      <c r="K498" s="147"/>
      <c r="L498" s="147"/>
      <c r="M498" s="147"/>
      <c r="N498" s="147"/>
      <c r="O498" s="218"/>
      <c r="P498" s="218"/>
      <c r="Q498" s="147"/>
      <c r="R498" s="147"/>
    </row>
    <row r="499" ht="16" spans="2:18">
      <c r="B499" s="147"/>
      <c r="C499" s="147"/>
      <c r="D499" s="147"/>
      <c r="E499" s="147"/>
      <c r="F499" s="146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</row>
    <row r="500" ht="16" spans="2:18">
      <c r="B500" s="147"/>
      <c r="C500" s="147"/>
      <c r="D500" s="147"/>
      <c r="E500" s="147"/>
      <c r="F500" s="146"/>
      <c r="G500" s="147"/>
      <c r="H500" s="147"/>
      <c r="I500" s="147"/>
      <c r="J500" s="147"/>
      <c r="K500" s="147"/>
      <c r="L500" s="147"/>
      <c r="M500" s="147"/>
      <c r="N500" s="147"/>
      <c r="O500" s="219"/>
      <c r="P500" s="219" t="s">
        <v>171</v>
      </c>
      <c r="Q500" s="147"/>
      <c r="R500" s="147"/>
    </row>
    <row r="501" ht="16" spans="2:18">
      <c r="B501" s="147"/>
      <c r="C501" s="147"/>
      <c r="D501" s="147"/>
      <c r="E501" s="147"/>
      <c r="F501" s="146"/>
      <c r="G501" s="147"/>
      <c r="H501" s="147"/>
      <c r="I501" s="147"/>
      <c r="J501" s="147"/>
      <c r="K501" s="147"/>
      <c r="L501" s="147"/>
      <c r="M501" s="147"/>
      <c r="N501" s="147"/>
      <c r="O501" s="189"/>
      <c r="P501" s="495" t="s">
        <v>172</v>
      </c>
      <c r="Q501" s="147"/>
      <c r="R501" s="147"/>
    </row>
    <row r="502" ht="16" spans="2:18">
      <c r="B502" s="143" t="s">
        <v>50</v>
      </c>
      <c r="C502" s="144"/>
      <c r="D502" s="144"/>
      <c r="E502" s="145"/>
      <c r="F502" s="146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</row>
    <row r="503" ht="16" spans="2:18">
      <c r="B503" s="148" t="s">
        <v>51</v>
      </c>
      <c r="C503" s="149"/>
      <c r="D503" s="149"/>
      <c r="E503" s="150"/>
      <c r="F503" s="146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</row>
    <row r="504" ht="16.5" spans="2:18">
      <c r="B504" s="147"/>
      <c r="C504" s="147"/>
      <c r="D504" s="147"/>
      <c r="E504" s="147"/>
      <c r="F504" s="146"/>
      <c r="G504" s="147"/>
      <c r="H504" s="151" t="s">
        <v>52</v>
      </c>
      <c r="I504" s="151"/>
      <c r="J504" s="151"/>
      <c r="K504" s="151"/>
      <c r="L504" s="151"/>
      <c r="M504" s="151"/>
      <c r="N504" s="147"/>
      <c r="O504" s="147"/>
      <c r="P504" s="147"/>
      <c r="Q504" s="147"/>
      <c r="R504" s="147"/>
    </row>
    <row r="505" ht="16.5" spans="2:18">
      <c r="B505" s="147"/>
      <c r="C505" s="147"/>
      <c r="D505" s="147"/>
      <c r="E505" s="147"/>
      <c r="F505" s="146"/>
      <c r="G505" s="147"/>
      <c r="H505" s="151" t="s">
        <v>53</v>
      </c>
      <c r="I505" s="151"/>
      <c r="J505" s="151"/>
      <c r="K505" s="151"/>
      <c r="L505" s="151"/>
      <c r="M505" s="151"/>
      <c r="N505" s="147"/>
      <c r="O505" s="147"/>
      <c r="P505" s="147"/>
      <c r="Q505" s="147"/>
      <c r="R505" s="147"/>
    </row>
    <row r="506" ht="16.5" spans="2:18">
      <c r="B506" s="147"/>
      <c r="C506" s="147"/>
      <c r="D506" s="147"/>
      <c r="E506" s="147"/>
      <c r="F506" s="146"/>
      <c r="G506" s="147"/>
      <c r="H506" s="151" t="s">
        <v>89</v>
      </c>
      <c r="I506" s="151"/>
      <c r="J506" s="151"/>
      <c r="K506" s="151"/>
      <c r="L506" s="151"/>
      <c r="M506" s="151"/>
      <c r="N506" s="147"/>
      <c r="O506" s="147"/>
      <c r="P506" s="147"/>
      <c r="Q506" s="147"/>
      <c r="R506" s="147"/>
    </row>
    <row r="507" ht="16.5" spans="2:18">
      <c r="B507" s="152" t="s">
        <v>55</v>
      </c>
      <c r="C507" s="152"/>
      <c r="D507" s="153" t="s">
        <v>4</v>
      </c>
      <c r="E507" s="147" t="s">
        <v>56</v>
      </c>
      <c r="F507" s="146"/>
      <c r="G507" s="147"/>
      <c r="H507" s="151"/>
      <c r="I507" s="151"/>
      <c r="J507" s="151"/>
      <c r="K507" s="151"/>
      <c r="L507" s="151"/>
      <c r="M507" s="151"/>
      <c r="N507" s="152"/>
      <c r="O507" s="152"/>
      <c r="P507" s="147"/>
      <c r="Q507" s="147"/>
      <c r="R507" s="147"/>
    </row>
    <row r="508" ht="16.5" spans="2:18">
      <c r="B508" s="268" t="s">
        <v>57</v>
      </c>
      <c r="C508" s="152"/>
      <c r="D508" s="153" t="s">
        <v>4</v>
      </c>
      <c r="E508" s="361" t="s">
        <v>173</v>
      </c>
      <c r="F508" s="146"/>
      <c r="G508" s="147"/>
      <c r="H508" s="151"/>
      <c r="I508" s="151"/>
      <c r="J508" s="151"/>
      <c r="K508" s="151"/>
      <c r="L508" s="151"/>
      <c r="M508" s="151"/>
      <c r="N508" s="152"/>
      <c r="O508" s="152"/>
      <c r="P508" s="147"/>
      <c r="Q508" s="147"/>
      <c r="R508" s="147"/>
    </row>
    <row r="509" ht="16.5" spans="2:18">
      <c r="B509" s="268" t="s">
        <v>59</v>
      </c>
      <c r="C509" s="268"/>
      <c r="D509" s="269" t="s">
        <v>4</v>
      </c>
      <c r="E509" s="384" t="s">
        <v>174</v>
      </c>
      <c r="F509" s="380"/>
      <c r="G509" s="380"/>
      <c r="H509" s="380"/>
      <c r="I509" s="151"/>
      <c r="J509" s="151"/>
      <c r="K509" s="151"/>
      <c r="L509" s="151"/>
      <c r="M509" s="147"/>
      <c r="N509" s="147"/>
      <c r="O509" s="147"/>
      <c r="P509" s="152"/>
      <c r="Q509" s="152"/>
      <c r="R509" s="147"/>
    </row>
    <row r="510" ht="16" spans="2:18">
      <c r="B510" s="152" t="s">
        <v>61</v>
      </c>
      <c r="C510" s="152"/>
      <c r="D510" s="153" t="s">
        <v>4</v>
      </c>
      <c r="E510" s="361" t="s">
        <v>175</v>
      </c>
      <c r="F510" s="146"/>
      <c r="G510" s="147"/>
      <c r="H510" s="147"/>
      <c r="I510" s="147"/>
      <c r="J510" s="147"/>
      <c r="K510" s="147"/>
      <c r="L510" s="147"/>
      <c r="M510" s="147"/>
      <c r="N510" s="147" t="str">
        <f>N483</f>
        <v>Keadaan Bulan Januari 2026</v>
      </c>
      <c r="O510" s="147"/>
      <c r="P510" s="147"/>
      <c r="Q510" s="147"/>
      <c r="R510" s="147"/>
    </row>
    <row r="511" ht="16.75" spans="2:18">
      <c r="B511" s="152"/>
      <c r="C511" s="152"/>
      <c r="D511" s="152"/>
      <c r="E511" s="147"/>
      <c r="F511" s="146"/>
      <c r="G511" s="147"/>
      <c r="H511" s="147"/>
      <c r="I511" s="147"/>
      <c r="J511" s="147"/>
      <c r="K511" s="147"/>
      <c r="L511" s="147"/>
      <c r="M511" s="147"/>
      <c r="N511" s="147"/>
      <c r="O511" s="147"/>
      <c r="P511" s="146"/>
      <c r="Q511" s="146"/>
      <c r="R511" s="147"/>
    </row>
    <row r="512" ht="16.75" spans="2:18">
      <c r="B512" s="154" t="s">
        <v>64</v>
      </c>
      <c r="C512" s="155" t="s">
        <v>65</v>
      </c>
      <c r="D512" s="156"/>
      <c r="E512" s="157"/>
      <c r="F512" s="158" t="s">
        <v>66</v>
      </c>
      <c r="G512" s="159" t="s">
        <v>67</v>
      </c>
      <c r="H512" s="160"/>
      <c r="I512" s="191" t="s">
        <v>68</v>
      </c>
      <c r="J512" s="191" t="s">
        <v>69</v>
      </c>
      <c r="K512" s="191" t="s">
        <v>70</v>
      </c>
      <c r="L512" s="191" t="s">
        <v>71</v>
      </c>
      <c r="M512" s="192" t="s">
        <v>72</v>
      </c>
      <c r="N512" s="193"/>
      <c r="O512" s="192" t="s">
        <v>73</v>
      </c>
      <c r="P512" s="194"/>
      <c r="Q512" s="194"/>
      <c r="R512" s="229" t="s">
        <v>74</v>
      </c>
    </row>
    <row r="513" ht="16" spans="2:18">
      <c r="B513" s="161"/>
      <c r="C513" s="162"/>
      <c r="D513" s="147"/>
      <c r="E513" s="163"/>
      <c r="F513" s="164"/>
      <c r="G513" s="165" t="s">
        <v>75</v>
      </c>
      <c r="H513" s="165" t="s">
        <v>76</v>
      </c>
      <c r="I513" s="195"/>
      <c r="J513" s="165"/>
      <c r="K513" s="165"/>
      <c r="L513" s="196"/>
      <c r="M513" s="165" t="s">
        <v>17</v>
      </c>
      <c r="N513" s="197" t="s">
        <v>16</v>
      </c>
      <c r="O513" s="197" t="s">
        <v>17</v>
      </c>
      <c r="P513" s="198" t="s">
        <v>16</v>
      </c>
      <c r="Q513" s="230"/>
      <c r="R513" s="231"/>
    </row>
    <row r="514" ht="16" spans="2:18">
      <c r="B514" s="166"/>
      <c r="C514" s="167"/>
      <c r="D514" s="168"/>
      <c r="E514" s="169"/>
      <c r="F514" s="170"/>
      <c r="G514" s="171"/>
      <c r="H514" s="171"/>
      <c r="I514" s="199"/>
      <c r="J514" s="171"/>
      <c r="K514" s="171"/>
      <c r="L514" s="200"/>
      <c r="M514" s="199"/>
      <c r="N514" s="171"/>
      <c r="O514" s="171"/>
      <c r="P514" s="201" t="s">
        <v>77</v>
      </c>
      <c r="Q514" s="232" t="s">
        <v>19</v>
      </c>
      <c r="R514" s="231"/>
    </row>
    <row r="515" ht="16" spans="2:18">
      <c r="B515" s="172">
        <v>1</v>
      </c>
      <c r="C515" s="173">
        <v>2</v>
      </c>
      <c r="D515" s="174"/>
      <c r="E515" s="175"/>
      <c r="F515" s="175">
        <v>3</v>
      </c>
      <c r="G515" s="176">
        <v>4</v>
      </c>
      <c r="H515" s="176">
        <v>5</v>
      </c>
      <c r="I515" s="176">
        <v>6</v>
      </c>
      <c r="J515" s="176">
        <v>7</v>
      </c>
      <c r="K515" s="176">
        <v>8</v>
      </c>
      <c r="L515" s="176">
        <v>9</v>
      </c>
      <c r="M515" s="176">
        <v>10</v>
      </c>
      <c r="N515" s="176">
        <v>11</v>
      </c>
      <c r="O515" s="176">
        <v>12</v>
      </c>
      <c r="P515" s="176">
        <v>13</v>
      </c>
      <c r="Q515" s="173">
        <v>14</v>
      </c>
      <c r="R515" s="233">
        <v>15</v>
      </c>
    </row>
    <row r="516" ht="16" spans="2:18">
      <c r="B516" s="242"/>
      <c r="C516" s="147"/>
      <c r="D516" s="244"/>
      <c r="E516" s="245"/>
      <c r="F516" s="178"/>
      <c r="G516" s="180"/>
      <c r="H516" s="180"/>
      <c r="I516" s="385">
        <v>0</v>
      </c>
      <c r="J516" s="389"/>
      <c r="K516" s="208"/>
      <c r="L516" s="386"/>
      <c r="M516" s="387"/>
      <c r="N516" s="388"/>
      <c r="O516" s="388"/>
      <c r="P516" s="385"/>
      <c r="Q516" s="392"/>
      <c r="R516" s="235"/>
    </row>
    <row r="517" ht="16" spans="2:18">
      <c r="B517" s="177">
        <v>1</v>
      </c>
      <c r="C517" s="162" t="s">
        <v>176</v>
      </c>
      <c r="D517" s="147"/>
      <c r="E517" s="163"/>
      <c r="F517" s="178"/>
      <c r="G517" s="180"/>
      <c r="H517" s="180"/>
      <c r="I517" s="385">
        <v>3450000</v>
      </c>
      <c r="J517" s="389"/>
      <c r="K517" s="208" t="s">
        <v>81</v>
      </c>
      <c r="L517" s="390">
        <f>I517/I519*100</f>
        <v>50</v>
      </c>
      <c r="M517" s="387">
        <f t="shared" ref="M516:M518" si="38">P517/I517*100</f>
        <v>0</v>
      </c>
      <c r="N517" s="388">
        <f t="shared" ref="N516:N518" si="39">P517/I517</f>
        <v>0</v>
      </c>
      <c r="O517" s="388">
        <f t="shared" ref="O516:O518" si="40">L517*M517/100</f>
        <v>0</v>
      </c>
      <c r="P517" s="385"/>
      <c r="Q517" s="392">
        <f t="shared" ref="Q516:Q518" si="41">L517*M517/100</f>
        <v>0</v>
      </c>
      <c r="R517" s="235">
        <f t="shared" ref="R516:R518" si="42">I517-P517</f>
        <v>3450000</v>
      </c>
    </row>
    <row r="518" ht="16" spans="2:18">
      <c r="B518" s="177">
        <v>2</v>
      </c>
      <c r="C518" s="162" t="s">
        <v>166</v>
      </c>
      <c r="D518" s="147"/>
      <c r="E518" s="163"/>
      <c r="F518" s="178"/>
      <c r="G518" s="180"/>
      <c r="H518" s="180"/>
      <c r="I518" s="385">
        <v>3450000</v>
      </c>
      <c r="J518" s="203"/>
      <c r="K518" s="208" t="s">
        <v>81</v>
      </c>
      <c r="L518" s="386">
        <f>I518/I519*100</f>
        <v>50</v>
      </c>
      <c r="M518" s="387">
        <f t="shared" si="38"/>
        <v>0</v>
      </c>
      <c r="N518" s="388">
        <f t="shared" si="39"/>
        <v>0</v>
      </c>
      <c r="O518" s="388">
        <f t="shared" si="40"/>
        <v>0</v>
      </c>
      <c r="P518" s="391"/>
      <c r="Q518" s="392">
        <f t="shared" si="41"/>
        <v>0</v>
      </c>
      <c r="R518" s="235">
        <f t="shared" si="42"/>
        <v>3450000</v>
      </c>
    </row>
    <row r="519" ht="21.75" spans="2:18">
      <c r="B519" s="185" t="s">
        <v>83</v>
      </c>
      <c r="C519" s="186"/>
      <c r="D519" s="186"/>
      <c r="E519" s="186"/>
      <c r="F519" s="186"/>
      <c r="G519" s="186"/>
      <c r="H519" s="187"/>
      <c r="I519" s="211">
        <f>SUM(I516:I518)</f>
        <v>6900000</v>
      </c>
      <c r="J519" s="212" t="s">
        <v>84</v>
      </c>
      <c r="K519" s="213"/>
      <c r="L519" s="214">
        <f>SUM(L516:L518)</f>
        <v>100</v>
      </c>
      <c r="M519" s="215"/>
      <c r="N519" s="215">
        <f>SUM(N516:N518)</f>
        <v>0</v>
      </c>
      <c r="O519" s="215">
        <f>SUM(O516:O518)</f>
        <v>0</v>
      </c>
      <c r="P519" s="216">
        <f>SUM(P516:P518)</f>
        <v>0</v>
      </c>
      <c r="Q519" s="238">
        <f>SUM(Q516:Q518)</f>
        <v>0</v>
      </c>
      <c r="R519" s="239">
        <f>SUM(R516:R518)</f>
        <v>6900000</v>
      </c>
    </row>
    <row r="520" ht="16.75" spans="2:18">
      <c r="B520" s="147"/>
      <c r="C520" s="147"/>
      <c r="D520" s="147"/>
      <c r="E520" s="147"/>
      <c r="F520" s="146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</row>
    <row r="521" ht="16" spans="2:18">
      <c r="B521" s="147"/>
      <c r="C521" s="147"/>
      <c r="D521" s="147"/>
      <c r="E521" s="147"/>
      <c r="F521" s="146"/>
      <c r="G521" s="147"/>
      <c r="H521" s="147"/>
      <c r="I521" s="217"/>
      <c r="J521" s="147"/>
      <c r="K521" s="147"/>
      <c r="L521" s="147"/>
      <c r="M521" s="147"/>
      <c r="N521" s="147"/>
      <c r="O521" s="189"/>
      <c r="P521" s="189" t="str">
        <f>P495</f>
        <v>Polebunging, 31 Januari 2026</v>
      </c>
      <c r="Q521" s="147"/>
      <c r="R521" s="147"/>
    </row>
    <row r="522" ht="16" spans="2:18">
      <c r="B522" s="147"/>
      <c r="C522" s="147"/>
      <c r="D522" s="147"/>
      <c r="E522" s="147"/>
      <c r="F522" s="146"/>
      <c r="G522" s="147"/>
      <c r="H522" s="147"/>
      <c r="I522" s="147"/>
      <c r="J522" s="147"/>
      <c r="K522" s="147"/>
      <c r="L522" s="147"/>
      <c r="M522" s="147"/>
      <c r="N522" s="147"/>
      <c r="O522" s="218"/>
      <c r="P522" s="218" t="s">
        <v>86</v>
      </c>
      <c r="Q522" s="147"/>
      <c r="R522" s="147"/>
    </row>
    <row r="523" ht="16" spans="2:18">
      <c r="B523" s="147"/>
      <c r="C523" s="147"/>
      <c r="D523" s="147"/>
      <c r="E523" s="147"/>
      <c r="F523" s="146"/>
      <c r="G523" s="147"/>
      <c r="H523" s="147"/>
      <c r="I523" s="217"/>
      <c r="J523" s="147"/>
      <c r="K523" s="147"/>
      <c r="L523" s="147"/>
      <c r="M523" s="147"/>
      <c r="N523" s="147"/>
      <c r="O523" s="218"/>
      <c r="P523" s="218"/>
      <c r="Q523" s="147"/>
      <c r="R523" s="147"/>
    </row>
    <row r="524" ht="16" spans="2:18">
      <c r="B524" s="147"/>
      <c r="C524" s="147"/>
      <c r="D524" s="147"/>
      <c r="E524" s="147"/>
      <c r="F524" s="146"/>
      <c r="G524" s="147"/>
      <c r="H524" s="147"/>
      <c r="I524" s="147"/>
      <c r="J524" s="147"/>
      <c r="K524" s="147"/>
      <c r="L524" s="147"/>
      <c r="M524" s="147"/>
      <c r="N524" s="147"/>
      <c r="O524" s="218"/>
      <c r="P524" s="218"/>
      <c r="Q524" s="147"/>
      <c r="R524" s="147"/>
    </row>
    <row r="525" ht="16" spans="2:18">
      <c r="B525" s="147"/>
      <c r="C525" s="147"/>
      <c r="D525" s="147"/>
      <c r="E525" s="147"/>
      <c r="F525" s="146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</row>
    <row r="526" ht="16" spans="2:18">
      <c r="B526" s="147"/>
      <c r="C526" s="147"/>
      <c r="D526" s="147"/>
      <c r="E526" s="147"/>
      <c r="F526" s="146"/>
      <c r="G526" s="147"/>
      <c r="H526" s="147"/>
      <c r="I526" s="147"/>
      <c r="J526" s="147"/>
      <c r="K526" s="147"/>
      <c r="L526" s="147"/>
      <c r="M526" s="147"/>
      <c r="N526" s="147"/>
      <c r="O526" s="219"/>
      <c r="P526" s="219" t="s">
        <v>177</v>
      </c>
      <c r="Q526" s="147"/>
      <c r="R526" s="147"/>
    </row>
    <row r="527" ht="16" spans="2:18">
      <c r="B527" s="147"/>
      <c r="C527" s="147"/>
      <c r="D527" s="147"/>
      <c r="E527" s="147"/>
      <c r="F527" s="146"/>
      <c r="G527" s="147"/>
      <c r="H527" s="147"/>
      <c r="I527" s="147"/>
      <c r="J527" s="147"/>
      <c r="K527" s="147"/>
      <c r="L527" s="147"/>
      <c r="M527" s="147"/>
      <c r="N527" s="147"/>
      <c r="O527" s="189"/>
      <c r="P527" s="495" t="s">
        <v>178</v>
      </c>
      <c r="Q527" s="147"/>
      <c r="R527" s="147"/>
    </row>
    <row r="528" ht="16" spans="2:18">
      <c r="B528" s="147"/>
      <c r="C528" s="147"/>
      <c r="D528" s="147"/>
      <c r="E528" s="147"/>
      <c r="F528" s="146"/>
      <c r="G528" s="147"/>
      <c r="H528" s="147"/>
      <c r="I528" s="147"/>
      <c r="J528" s="147"/>
      <c r="K528" s="147"/>
      <c r="L528" s="147"/>
      <c r="M528" s="147"/>
      <c r="N528" s="147"/>
      <c r="O528" s="189"/>
      <c r="P528" s="314"/>
      <c r="Q528" s="147"/>
      <c r="R528" s="147"/>
    </row>
    <row r="529" ht="16" spans="2:18">
      <c r="B529" s="147"/>
      <c r="C529" s="147"/>
      <c r="D529" s="147"/>
      <c r="E529" s="147"/>
      <c r="F529" s="146"/>
      <c r="G529" s="147"/>
      <c r="H529" s="147"/>
      <c r="I529" s="147"/>
      <c r="J529" s="147"/>
      <c r="K529" s="147"/>
      <c r="L529" s="147"/>
      <c r="M529" s="147"/>
      <c r="N529" s="147"/>
      <c r="O529" s="189"/>
      <c r="P529" s="314"/>
      <c r="Q529" s="147"/>
      <c r="R529" s="147"/>
    </row>
    <row r="530" ht="16" spans="2:19">
      <c r="B530" s="143" t="s">
        <v>50</v>
      </c>
      <c r="C530" s="144"/>
      <c r="D530" s="144"/>
      <c r="E530" s="145"/>
      <c r="F530" s="146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</row>
    <row r="531" ht="16" spans="2:19">
      <c r="B531" s="148" t="s">
        <v>51</v>
      </c>
      <c r="C531" s="149"/>
      <c r="D531" s="149"/>
      <c r="E531" s="150"/>
      <c r="F531" s="146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</row>
    <row r="532" ht="16.5" spans="2:18">
      <c r="B532" s="147"/>
      <c r="C532" s="147"/>
      <c r="D532" s="147"/>
      <c r="E532" s="147"/>
      <c r="F532" s="146"/>
      <c r="G532" s="147"/>
      <c r="H532" s="151" t="s">
        <v>52</v>
      </c>
      <c r="I532" s="151"/>
      <c r="J532" s="151"/>
      <c r="K532" s="151"/>
      <c r="L532" s="151"/>
      <c r="M532" s="151"/>
      <c r="N532" s="147"/>
      <c r="O532" s="147"/>
      <c r="P532" s="147"/>
      <c r="Q532" s="147"/>
      <c r="R532" s="147"/>
    </row>
    <row r="533" ht="16.5" spans="2:18">
      <c r="B533" s="147"/>
      <c r="C533" s="147"/>
      <c r="D533" s="147"/>
      <c r="E533" s="147"/>
      <c r="F533" s="146"/>
      <c r="G533" s="147"/>
      <c r="H533" s="151" t="s">
        <v>53</v>
      </c>
      <c r="I533" s="151"/>
      <c r="J533" s="151"/>
      <c r="K533" s="151"/>
      <c r="L533" s="151"/>
      <c r="M533" s="151"/>
      <c r="N533" s="147"/>
      <c r="O533" s="147"/>
      <c r="P533" s="147"/>
      <c r="Q533" s="147"/>
      <c r="R533" s="147"/>
    </row>
    <row r="534" ht="16.5" spans="2:18">
      <c r="B534" s="147"/>
      <c r="C534" s="147"/>
      <c r="D534" s="147"/>
      <c r="E534" s="147"/>
      <c r="F534" s="146"/>
      <c r="G534" s="147"/>
      <c r="H534" s="151" t="str">
        <f>H479</f>
        <v>TAHUN ANGGARAN 2026</v>
      </c>
      <c r="I534" s="151"/>
      <c r="J534" s="151"/>
      <c r="K534" s="151"/>
      <c r="L534" s="151"/>
      <c r="M534" s="151"/>
      <c r="N534" s="147"/>
      <c r="O534" s="147"/>
      <c r="P534" s="147"/>
      <c r="Q534" s="147"/>
      <c r="R534" s="147"/>
    </row>
    <row r="535" ht="16.5" spans="2:18">
      <c r="B535" s="152" t="s">
        <v>55</v>
      </c>
      <c r="C535" s="152"/>
      <c r="D535" s="153" t="s">
        <v>4</v>
      </c>
      <c r="E535" s="147" t="s">
        <v>56</v>
      </c>
      <c r="F535" s="146"/>
      <c r="G535" s="147"/>
      <c r="H535" s="151"/>
      <c r="I535" s="151"/>
      <c r="J535" s="151"/>
      <c r="K535" s="151"/>
      <c r="L535" s="151"/>
      <c r="M535" s="151"/>
      <c r="N535" s="152"/>
      <c r="O535" s="152"/>
      <c r="P535" s="147"/>
      <c r="Q535" s="147"/>
      <c r="R535" s="147"/>
    </row>
    <row r="536" ht="16.5" spans="2:18">
      <c r="B536" s="268" t="s">
        <v>57</v>
      </c>
      <c r="C536" s="152"/>
      <c r="D536" s="153" t="s">
        <v>4</v>
      </c>
      <c r="E536" s="147" t="s">
        <v>179</v>
      </c>
      <c r="F536" s="146"/>
      <c r="G536" s="147"/>
      <c r="H536" s="151"/>
      <c r="I536" s="151"/>
      <c r="J536" s="151"/>
      <c r="K536" s="151"/>
      <c r="L536" s="151"/>
      <c r="M536" s="151"/>
      <c r="N536" s="152"/>
      <c r="O536" s="152"/>
      <c r="P536" s="147"/>
      <c r="Q536" s="147"/>
      <c r="R536" s="147"/>
    </row>
    <row r="537" ht="53.25" customHeight="1" spans="2:18">
      <c r="B537" s="268" t="s">
        <v>59</v>
      </c>
      <c r="C537" s="268"/>
      <c r="D537" s="269" t="s">
        <v>4</v>
      </c>
      <c r="E537" s="393" t="s">
        <v>180</v>
      </c>
      <c r="F537" s="380"/>
      <c r="G537" s="380"/>
      <c r="H537" s="380"/>
      <c r="I537" s="151"/>
      <c r="J537" s="151"/>
      <c r="K537" s="151"/>
      <c r="L537" s="151"/>
      <c r="M537" s="147"/>
      <c r="N537" s="147"/>
      <c r="O537" s="147"/>
      <c r="P537" s="152"/>
      <c r="Q537" s="152"/>
      <c r="R537" s="147"/>
    </row>
    <row r="538" ht="16" spans="2:18">
      <c r="B538" s="152" t="s">
        <v>61</v>
      </c>
      <c r="C538" s="152"/>
      <c r="D538" s="153" t="s">
        <v>4</v>
      </c>
      <c r="E538" s="147" t="s">
        <v>62</v>
      </c>
      <c r="F538" s="146"/>
      <c r="G538" s="147"/>
      <c r="H538" s="147"/>
      <c r="I538" s="147"/>
      <c r="J538" s="147"/>
      <c r="K538" s="147"/>
      <c r="L538" s="147"/>
      <c r="M538" s="147"/>
      <c r="N538" s="147" t="str">
        <f>N323</f>
        <v>Keadaan Bulan Januari 2026</v>
      </c>
      <c r="O538" s="147"/>
      <c r="P538" s="147"/>
      <c r="Q538" s="147"/>
      <c r="R538" s="147"/>
    </row>
    <row r="539" ht="16.75" spans="2:18">
      <c r="B539" s="152"/>
      <c r="C539" s="152"/>
      <c r="D539" s="152"/>
      <c r="E539" s="147"/>
      <c r="F539" s="146"/>
      <c r="G539" s="147"/>
      <c r="H539" s="147"/>
      <c r="I539" s="147"/>
      <c r="J539" s="147"/>
      <c r="K539" s="147"/>
      <c r="L539" s="147"/>
      <c r="M539" s="147"/>
      <c r="N539" s="147"/>
      <c r="O539" s="147"/>
      <c r="P539" s="146"/>
      <c r="Q539" s="146"/>
      <c r="R539" s="147"/>
    </row>
    <row r="540" ht="42" customHeight="1" spans="2:18">
      <c r="B540" s="154" t="s">
        <v>64</v>
      </c>
      <c r="C540" s="155" t="s">
        <v>65</v>
      </c>
      <c r="D540" s="156"/>
      <c r="E540" s="157"/>
      <c r="F540" s="158" t="s">
        <v>66</v>
      </c>
      <c r="G540" s="159" t="s">
        <v>67</v>
      </c>
      <c r="H540" s="160"/>
      <c r="I540" s="191" t="s">
        <v>68</v>
      </c>
      <c r="J540" s="191" t="s">
        <v>69</v>
      </c>
      <c r="K540" s="191" t="s">
        <v>70</v>
      </c>
      <c r="L540" s="191" t="s">
        <v>71</v>
      </c>
      <c r="M540" s="192" t="s">
        <v>72</v>
      </c>
      <c r="N540" s="193"/>
      <c r="O540" s="192" t="s">
        <v>73</v>
      </c>
      <c r="P540" s="194"/>
      <c r="Q540" s="194"/>
      <c r="R540" s="229" t="s">
        <v>74</v>
      </c>
    </row>
    <row r="541" ht="16" spans="2:18">
      <c r="B541" s="161"/>
      <c r="C541" s="162"/>
      <c r="D541" s="147"/>
      <c r="E541" s="163"/>
      <c r="F541" s="164"/>
      <c r="G541" s="165" t="s">
        <v>75</v>
      </c>
      <c r="H541" s="165" t="s">
        <v>76</v>
      </c>
      <c r="I541" s="195"/>
      <c r="J541" s="165"/>
      <c r="K541" s="165"/>
      <c r="L541" s="196"/>
      <c r="M541" s="165" t="s">
        <v>17</v>
      </c>
      <c r="N541" s="197" t="s">
        <v>16</v>
      </c>
      <c r="O541" s="197" t="s">
        <v>17</v>
      </c>
      <c r="P541" s="198" t="s">
        <v>16</v>
      </c>
      <c r="Q541" s="230"/>
      <c r="R541" s="231"/>
    </row>
    <row r="542" ht="16" spans="2:18">
      <c r="B542" s="166"/>
      <c r="C542" s="167"/>
      <c r="D542" s="168"/>
      <c r="E542" s="169"/>
      <c r="F542" s="170"/>
      <c r="G542" s="171"/>
      <c r="H542" s="171"/>
      <c r="I542" s="199"/>
      <c r="J542" s="171"/>
      <c r="K542" s="171"/>
      <c r="L542" s="200"/>
      <c r="M542" s="199"/>
      <c r="N542" s="171"/>
      <c r="O542" s="171"/>
      <c r="P542" s="201" t="s">
        <v>77</v>
      </c>
      <c r="Q542" s="232" t="s">
        <v>19</v>
      </c>
      <c r="R542" s="231"/>
    </row>
    <row r="543" ht="16" spans="2:18">
      <c r="B543" s="172">
        <v>1</v>
      </c>
      <c r="C543" s="173">
        <v>2</v>
      </c>
      <c r="D543" s="174"/>
      <c r="E543" s="175"/>
      <c r="F543" s="175">
        <v>3</v>
      </c>
      <c r="G543" s="176">
        <v>4</v>
      </c>
      <c r="H543" s="176">
        <v>5</v>
      </c>
      <c r="I543" s="176">
        <v>6</v>
      </c>
      <c r="J543" s="176">
        <v>7</v>
      </c>
      <c r="K543" s="176">
        <v>8</v>
      </c>
      <c r="L543" s="176">
        <v>9</v>
      </c>
      <c r="M543" s="176">
        <v>10</v>
      </c>
      <c r="N543" s="176">
        <v>11</v>
      </c>
      <c r="O543" s="176">
        <v>12</v>
      </c>
      <c r="P543" s="176">
        <v>13</v>
      </c>
      <c r="Q543" s="173">
        <v>14</v>
      </c>
      <c r="R543" s="233">
        <v>15</v>
      </c>
    </row>
    <row r="544" ht="16" spans="2:18">
      <c r="B544" s="242">
        <v>1</v>
      </c>
      <c r="C544" s="381" t="s">
        <v>78</v>
      </c>
      <c r="D544" s="382"/>
      <c r="E544" s="383"/>
      <c r="F544" s="178"/>
      <c r="G544" s="179" t="s">
        <v>79</v>
      </c>
      <c r="H544" s="179" t="s">
        <v>80</v>
      </c>
      <c r="I544" s="385">
        <v>1161000</v>
      </c>
      <c r="J544" s="203" t="s">
        <v>81</v>
      </c>
      <c r="K544" s="204" t="s">
        <v>81</v>
      </c>
      <c r="L544" s="386">
        <f>I544/I549*100</f>
        <v>15.48</v>
      </c>
      <c r="M544" s="387">
        <f t="shared" ref="M544:M548" si="43">P544/I544*100</f>
        <v>0</v>
      </c>
      <c r="N544" s="388">
        <f t="shared" ref="N544:N548" si="44">P544/I544</f>
        <v>0</v>
      </c>
      <c r="O544" s="388">
        <f t="shared" ref="O544:O548" si="45">L544*M544/100</f>
        <v>0</v>
      </c>
      <c r="P544" s="385">
        <v>0</v>
      </c>
      <c r="Q544" s="392">
        <f t="shared" ref="Q544:Q548" si="46">L544*M544/100</f>
        <v>0</v>
      </c>
      <c r="R544" s="235">
        <f t="shared" ref="R544:R548" si="47">I544-P544</f>
        <v>1161000</v>
      </c>
    </row>
    <row r="545" ht="16" spans="2:18">
      <c r="B545" s="177">
        <v>2</v>
      </c>
      <c r="C545" s="162" t="s">
        <v>91</v>
      </c>
      <c r="D545" s="147"/>
      <c r="E545" s="163"/>
      <c r="F545" s="178"/>
      <c r="G545" s="180"/>
      <c r="H545" s="180"/>
      <c r="I545" s="385">
        <v>720000</v>
      </c>
      <c r="J545" s="389"/>
      <c r="K545" s="208" t="s">
        <v>81</v>
      </c>
      <c r="L545" s="390">
        <f>I545/I549*100</f>
        <v>9.6</v>
      </c>
      <c r="M545" s="387">
        <f t="shared" si="43"/>
        <v>0</v>
      </c>
      <c r="N545" s="388">
        <f t="shared" si="44"/>
        <v>0</v>
      </c>
      <c r="O545" s="388">
        <f t="shared" si="45"/>
        <v>0</v>
      </c>
      <c r="P545" s="385">
        <v>0</v>
      </c>
      <c r="Q545" s="392">
        <f t="shared" si="46"/>
        <v>0</v>
      </c>
      <c r="R545" s="235">
        <f t="shared" si="47"/>
        <v>720000</v>
      </c>
    </row>
    <row r="546" ht="16" spans="2:18">
      <c r="B546" s="242">
        <v>3</v>
      </c>
      <c r="C546" s="162" t="s">
        <v>92</v>
      </c>
      <c r="D546" s="147"/>
      <c r="E546" s="163"/>
      <c r="F546" s="178"/>
      <c r="G546" s="180"/>
      <c r="H546" s="180"/>
      <c r="I546" s="385">
        <v>1269000</v>
      </c>
      <c r="J546" s="203"/>
      <c r="K546" s="208" t="s">
        <v>81</v>
      </c>
      <c r="L546" s="386">
        <f>I546/I549*100</f>
        <v>16.92</v>
      </c>
      <c r="M546" s="387">
        <f t="shared" si="43"/>
        <v>0</v>
      </c>
      <c r="N546" s="388">
        <f t="shared" si="44"/>
        <v>0</v>
      </c>
      <c r="O546" s="388">
        <f t="shared" si="45"/>
        <v>0</v>
      </c>
      <c r="P546" s="385">
        <v>0</v>
      </c>
      <c r="Q546" s="392">
        <f t="shared" si="46"/>
        <v>0</v>
      </c>
      <c r="R546" s="235">
        <f t="shared" si="47"/>
        <v>1269000</v>
      </c>
    </row>
    <row r="547" ht="16" spans="2:18">
      <c r="B547" s="242">
        <v>4</v>
      </c>
      <c r="C547" s="162" t="s">
        <v>82</v>
      </c>
      <c r="D547" s="147"/>
      <c r="E547" s="163"/>
      <c r="F547" s="178"/>
      <c r="G547" s="180"/>
      <c r="H547" s="180"/>
      <c r="I547" s="385">
        <v>0</v>
      </c>
      <c r="J547" s="203"/>
      <c r="K547" s="208"/>
      <c r="L547" s="386">
        <f>I547/I549*100</f>
        <v>0</v>
      </c>
      <c r="M547" s="387">
        <v>0</v>
      </c>
      <c r="N547" s="388">
        <v>0</v>
      </c>
      <c r="O547" s="388">
        <f t="shared" si="45"/>
        <v>0</v>
      </c>
      <c r="P547" s="385"/>
      <c r="Q547" s="392">
        <f t="shared" si="46"/>
        <v>0</v>
      </c>
      <c r="R547" s="235">
        <f t="shared" si="47"/>
        <v>0</v>
      </c>
    </row>
    <row r="548" ht="16" spans="2:18">
      <c r="B548" s="242">
        <v>5</v>
      </c>
      <c r="C548" s="162" t="s">
        <v>166</v>
      </c>
      <c r="D548" s="147"/>
      <c r="E548" s="163"/>
      <c r="F548" s="178"/>
      <c r="G548" s="180"/>
      <c r="H548" s="180"/>
      <c r="I548" s="202">
        <v>4350000</v>
      </c>
      <c r="J548" s="203"/>
      <c r="K548" s="208"/>
      <c r="L548" s="386">
        <f>I548/I549*100</f>
        <v>58</v>
      </c>
      <c r="M548" s="387">
        <v>0</v>
      </c>
      <c r="N548" s="388">
        <v>0</v>
      </c>
      <c r="O548" s="388">
        <f t="shared" si="45"/>
        <v>0</v>
      </c>
      <c r="P548" s="391"/>
      <c r="Q548" s="392">
        <f t="shared" si="46"/>
        <v>0</v>
      </c>
      <c r="R548" s="235">
        <f t="shared" si="47"/>
        <v>4350000</v>
      </c>
    </row>
    <row r="549" ht="21.75" spans="2:18">
      <c r="B549" s="185" t="s">
        <v>83</v>
      </c>
      <c r="C549" s="186"/>
      <c r="D549" s="186"/>
      <c r="E549" s="186"/>
      <c r="F549" s="186"/>
      <c r="G549" s="186"/>
      <c r="H549" s="187"/>
      <c r="I549" s="211">
        <f>SUM(I544:I548)</f>
        <v>7500000</v>
      </c>
      <c r="J549" s="212" t="s">
        <v>84</v>
      </c>
      <c r="K549" s="213"/>
      <c r="L549" s="214">
        <f>SUM(L544:L548)</f>
        <v>100</v>
      </c>
      <c r="M549" s="215"/>
      <c r="N549" s="215">
        <f>SUM(N544:N548)</f>
        <v>0</v>
      </c>
      <c r="O549" s="215">
        <f>SUM(O544:O548)</f>
        <v>0</v>
      </c>
      <c r="P549" s="216">
        <f>SUM(P544:P548)</f>
        <v>0</v>
      </c>
      <c r="Q549" s="238">
        <f>SUM(Q544:Q548)</f>
        <v>0</v>
      </c>
      <c r="R549" s="239">
        <f>SUM(R544:R548)</f>
        <v>7500000</v>
      </c>
    </row>
    <row r="550" ht="16.75" spans="2:18">
      <c r="B550" s="147"/>
      <c r="C550" s="147"/>
      <c r="D550" s="147"/>
      <c r="E550" s="147"/>
      <c r="F550" s="146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</row>
    <row r="551" ht="16" spans="2:18">
      <c r="B551" s="147"/>
      <c r="C551" s="147"/>
      <c r="D551" s="147"/>
      <c r="E551" s="147"/>
      <c r="F551" s="146"/>
      <c r="G551" s="147"/>
      <c r="H551" s="147"/>
      <c r="I551" s="217"/>
      <c r="J551" s="147"/>
      <c r="K551" s="147"/>
      <c r="L551" s="147"/>
      <c r="M551" s="147"/>
      <c r="N551" s="147"/>
      <c r="O551" s="189"/>
      <c r="P551" s="189" t="str">
        <f>P495</f>
        <v>Polebunging, 31 Januari 2026</v>
      </c>
      <c r="Q551" s="147"/>
      <c r="R551" s="147"/>
    </row>
    <row r="552" ht="16" spans="2:18">
      <c r="B552" s="147"/>
      <c r="C552" s="147"/>
      <c r="D552" s="147"/>
      <c r="E552" s="147"/>
      <c r="F552" s="146"/>
      <c r="G552" s="147"/>
      <c r="H552" s="147"/>
      <c r="I552" s="147"/>
      <c r="J552" s="147"/>
      <c r="K552" s="147"/>
      <c r="L552" s="147"/>
      <c r="M552" s="147"/>
      <c r="N552" s="147"/>
      <c r="O552" s="218"/>
      <c r="P552" s="218" t="s">
        <v>86</v>
      </c>
      <c r="Q552" s="147"/>
      <c r="R552" s="147"/>
    </row>
    <row r="553" ht="16" spans="2:18">
      <c r="B553" s="147"/>
      <c r="C553" s="147"/>
      <c r="D553" s="147"/>
      <c r="E553" s="147"/>
      <c r="F553" s="146"/>
      <c r="G553" s="147"/>
      <c r="H553" s="147"/>
      <c r="I553" s="217"/>
      <c r="J553" s="147"/>
      <c r="K553" s="147"/>
      <c r="L553" s="147"/>
      <c r="M553" s="147"/>
      <c r="N553" s="147"/>
      <c r="O553" s="218"/>
      <c r="P553" s="218"/>
      <c r="Q553" s="147"/>
      <c r="R553" s="147"/>
    </row>
    <row r="554" ht="16" spans="2:18">
      <c r="B554" s="147"/>
      <c r="C554" s="147"/>
      <c r="D554" s="147"/>
      <c r="E554" s="147"/>
      <c r="F554" s="146"/>
      <c r="G554" s="147"/>
      <c r="H554" s="147"/>
      <c r="I554" s="147"/>
      <c r="J554" s="147"/>
      <c r="K554" s="147"/>
      <c r="L554" s="147"/>
      <c r="M554" s="147"/>
      <c r="N554" s="147"/>
      <c r="O554" s="218"/>
      <c r="P554" s="218"/>
      <c r="Q554" s="147"/>
      <c r="R554" s="147"/>
    </row>
    <row r="555" ht="16" spans="2:18">
      <c r="B555" s="147"/>
      <c r="C555" s="147"/>
      <c r="D555" s="147"/>
      <c r="E555" s="147"/>
      <c r="F555" s="146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</row>
    <row r="556" ht="16" spans="2:18">
      <c r="B556" s="147"/>
      <c r="C556" s="147"/>
      <c r="D556" s="147"/>
      <c r="E556" s="147"/>
      <c r="F556" s="146"/>
      <c r="G556" s="147"/>
      <c r="H556" s="147"/>
      <c r="I556" s="147"/>
      <c r="J556" s="147"/>
      <c r="K556" s="147"/>
      <c r="L556" s="147"/>
      <c r="M556" s="147"/>
      <c r="N556" s="147"/>
      <c r="O556" s="219"/>
      <c r="P556" s="219" t="s">
        <v>181</v>
      </c>
      <c r="Q556" s="147"/>
      <c r="R556" s="147"/>
    </row>
    <row r="557" ht="16" spans="2:18">
      <c r="B557" s="147"/>
      <c r="C557" s="147"/>
      <c r="D557" s="147"/>
      <c r="E557" s="147"/>
      <c r="F557" s="146"/>
      <c r="G557" s="147"/>
      <c r="H557" s="147"/>
      <c r="I557" s="147"/>
      <c r="J557" s="147"/>
      <c r="K557" s="147"/>
      <c r="L557" s="147"/>
      <c r="M557" s="147"/>
      <c r="N557" s="147"/>
      <c r="O557" s="189"/>
      <c r="P557" s="494" t="s">
        <v>182</v>
      </c>
      <c r="Q557" s="147"/>
      <c r="R557" s="147"/>
    </row>
    <row r="558" ht="16" spans="2:18">
      <c r="B558" s="143" t="s">
        <v>50</v>
      </c>
      <c r="C558" s="144"/>
      <c r="D558" s="144"/>
      <c r="E558" s="145"/>
      <c r="F558" s="146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</row>
    <row r="559" ht="16" spans="2:18">
      <c r="B559" s="148" t="s">
        <v>51</v>
      </c>
      <c r="C559" s="149"/>
      <c r="D559" s="149"/>
      <c r="E559" s="150"/>
      <c r="F559" s="146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</row>
    <row r="560" ht="16.5" spans="2:18">
      <c r="B560" s="147"/>
      <c r="C560" s="147"/>
      <c r="D560" s="147"/>
      <c r="E560" s="147"/>
      <c r="F560" s="146"/>
      <c r="G560" s="147"/>
      <c r="H560" s="151" t="s">
        <v>52</v>
      </c>
      <c r="I560" s="151"/>
      <c r="J560" s="151"/>
      <c r="K560" s="151"/>
      <c r="L560" s="151"/>
      <c r="M560" s="151"/>
      <c r="N560" s="147"/>
      <c r="O560" s="147"/>
      <c r="P560" s="147"/>
      <c r="Q560" s="147"/>
      <c r="R560" s="147"/>
    </row>
    <row r="561" ht="16.5" spans="2:18">
      <c r="B561" s="147"/>
      <c r="C561" s="147"/>
      <c r="D561" s="147"/>
      <c r="E561" s="147"/>
      <c r="F561" s="146"/>
      <c r="G561" s="147"/>
      <c r="H561" s="151" t="s">
        <v>53</v>
      </c>
      <c r="I561" s="151"/>
      <c r="J561" s="151"/>
      <c r="K561" s="151"/>
      <c r="L561" s="151"/>
      <c r="M561" s="151"/>
      <c r="N561" s="147"/>
      <c r="O561" s="147"/>
      <c r="P561" s="147"/>
      <c r="Q561" s="147"/>
      <c r="R561" s="147"/>
    </row>
    <row r="562" ht="16.5" spans="2:18">
      <c r="B562" s="147"/>
      <c r="C562" s="147"/>
      <c r="D562" s="147"/>
      <c r="E562" s="147"/>
      <c r="F562" s="146"/>
      <c r="G562" s="147"/>
      <c r="H562" s="151" t="s">
        <v>89</v>
      </c>
      <c r="I562" s="151"/>
      <c r="J562" s="151"/>
      <c r="K562" s="151"/>
      <c r="L562" s="151"/>
      <c r="M562" s="151"/>
      <c r="N562" s="147"/>
      <c r="O562" s="147"/>
      <c r="P562" s="147"/>
      <c r="Q562" s="147"/>
      <c r="R562" s="147"/>
    </row>
    <row r="563" ht="16.5" spans="2:18">
      <c r="B563" s="152" t="s">
        <v>55</v>
      </c>
      <c r="C563" s="152"/>
      <c r="D563" s="153" t="s">
        <v>4</v>
      </c>
      <c r="E563" s="147" t="s">
        <v>56</v>
      </c>
      <c r="F563" s="146"/>
      <c r="G563" s="147"/>
      <c r="H563" s="151"/>
      <c r="I563" s="151"/>
      <c r="J563" s="151"/>
      <c r="K563" s="151"/>
      <c r="L563" s="151"/>
      <c r="M563" s="151"/>
      <c r="N563" s="152"/>
      <c r="O563" s="152"/>
      <c r="P563" s="147"/>
      <c r="Q563" s="147"/>
      <c r="R563" s="147"/>
    </row>
    <row r="564" ht="16.5" spans="2:18">
      <c r="B564" s="268" t="s">
        <v>57</v>
      </c>
      <c r="C564" s="152"/>
      <c r="D564" s="153" t="s">
        <v>4</v>
      </c>
      <c r="E564" s="361" t="s">
        <v>173</v>
      </c>
      <c r="F564" s="146"/>
      <c r="G564" s="147"/>
      <c r="H564" s="151"/>
      <c r="I564" s="151"/>
      <c r="J564" s="151"/>
      <c r="K564" s="151"/>
      <c r="L564" s="151"/>
      <c r="M564" s="151"/>
      <c r="N564" s="152"/>
      <c r="O564" s="152"/>
      <c r="P564" s="147"/>
      <c r="Q564" s="147"/>
      <c r="R564" s="147"/>
    </row>
    <row r="565" ht="72.65" customHeight="1" spans="2:18">
      <c r="B565" s="268" t="s">
        <v>59</v>
      </c>
      <c r="C565" s="268"/>
      <c r="D565" s="269" t="s">
        <v>4</v>
      </c>
      <c r="E565" s="270" t="s">
        <v>183</v>
      </c>
      <c r="F565" s="270"/>
      <c r="G565" s="270"/>
      <c r="H565" s="380"/>
      <c r="I565" s="151"/>
      <c r="J565" s="151"/>
      <c r="K565" s="151"/>
      <c r="L565" s="151"/>
      <c r="M565" s="147"/>
      <c r="N565" s="147"/>
      <c r="O565" s="147"/>
      <c r="P565" s="152"/>
      <c r="Q565" s="152"/>
      <c r="R565" s="147"/>
    </row>
    <row r="566" ht="16" spans="2:18">
      <c r="B566" s="152" t="s">
        <v>61</v>
      </c>
      <c r="C566" s="152"/>
      <c r="D566" s="153" t="s">
        <v>4</v>
      </c>
      <c r="E566" s="147" t="s">
        <v>62</v>
      </c>
      <c r="F566" s="146"/>
      <c r="G566" s="147"/>
      <c r="H566" s="147"/>
      <c r="I566" s="147"/>
      <c r="J566" s="147"/>
      <c r="K566" s="147"/>
      <c r="L566" s="147"/>
      <c r="M566" s="147"/>
      <c r="N566" s="147" t="str">
        <f>N427</f>
        <v>Keadaan Bulan Januari 2026</v>
      </c>
      <c r="O566" s="147"/>
      <c r="P566" s="147"/>
      <c r="Q566" s="147"/>
      <c r="R566" s="147"/>
    </row>
    <row r="567" ht="16.75" spans="2:18">
      <c r="B567" s="152"/>
      <c r="C567" s="152"/>
      <c r="D567" s="152"/>
      <c r="E567" s="147"/>
      <c r="F567" s="146"/>
      <c r="G567" s="147"/>
      <c r="H567" s="147"/>
      <c r="I567" s="147"/>
      <c r="J567" s="147"/>
      <c r="K567" s="147"/>
      <c r="L567" s="147"/>
      <c r="M567" s="147"/>
      <c r="N567" s="147"/>
      <c r="O567" s="147"/>
      <c r="P567" s="146"/>
      <c r="Q567" s="146"/>
      <c r="R567" s="147"/>
    </row>
    <row r="568" ht="16.75" spans="2:18">
      <c r="B568" s="154" t="s">
        <v>64</v>
      </c>
      <c r="C568" s="155" t="s">
        <v>65</v>
      </c>
      <c r="D568" s="156"/>
      <c r="E568" s="157"/>
      <c r="F568" s="158" t="s">
        <v>66</v>
      </c>
      <c r="G568" s="159" t="s">
        <v>67</v>
      </c>
      <c r="H568" s="160"/>
      <c r="I568" s="191" t="s">
        <v>68</v>
      </c>
      <c r="J568" s="191" t="s">
        <v>69</v>
      </c>
      <c r="K568" s="191" t="s">
        <v>70</v>
      </c>
      <c r="L568" s="191" t="s">
        <v>71</v>
      </c>
      <c r="M568" s="192" t="s">
        <v>72</v>
      </c>
      <c r="N568" s="193"/>
      <c r="O568" s="192" t="s">
        <v>73</v>
      </c>
      <c r="P568" s="194"/>
      <c r="Q568" s="194"/>
      <c r="R568" s="229" t="s">
        <v>74</v>
      </c>
    </row>
    <row r="569" ht="16" spans="2:18">
      <c r="B569" s="161"/>
      <c r="C569" s="162"/>
      <c r="D569" s="147"/>
      <c r="E569" s="163"/>
      <c r="F569" s="164"/>
      <c r="G569" s="165" t="s">
        <v>75</v>
      </c>
      <c r="H569" s="165" t="s">
        <v>76</v>
      </c>
      <c r="I569" s="195"/>
      <c r="J569" s="165"/>
      <c r="K569" s="165"/>
      <c r="L569" s="196"/>
      <c r="M569" s="165" t="s">
        <v>17</v>
      </c>
      <c r="N569" s="197" t="s">
        <v>16</v>
      </c>
      <c r="O569" s="197" t="s">
        <v>17</v>
      </c>
      <c r="P569" s="198" t="s">
        <v>16</v>
      </c>
      <c r="Q569" s="230"/>
      <c r="R569" s="231"/>
    </row>
    <row r="570" ht="16" spans="2:18">
      <c r="B570" s="166"/>
      <c r="C570" s="167"/>
      <c r="D570" s="168"/>
      <c r="E570" s="169"/>
      <c r="F570" s="170"/>
      <c r="G570" s="171"/>
      <c r="H570" s="171"/>
      <c r="I570" s="199"/>
      <c r="J570" s="171"/>
      <c r="K570" s="171"/>
      <c r="L570" s="200"/>
      <c r="M570" s="199"/>
      <c r="N570" s="171"/>
      <c r="O570" s="171"/>
      <c r="P570" s="201" t="s">
        <v>77</v>
      </c>
      <c r="Q570" s="232" t="s">
        <v>19</v>
      </c>
      <c r="R570" s="231"/>
    </row>
    <row r="571" ht="16" spans="2:18">
      <c r="B571" s="172">
        <v>1</v>
      </c>
      <c r="C571" s="173">
        <v>2</v>
      </c>
      <c r="D571" s="174"/>
      <c r="E571" s="175"/>
      <c r="F571" s="175">
        <v>3</v>
      </c>
      <c r="G571" s="176">
        <v>4</v>
      </c>
      <c r="H571" s="176">
        <v>5</v>
      </c>
      <c r="I571" s="176">
        <v>6</v>
      </c>
      <c r="J571" s="176">
        <v>7</v>
      </c>
      <c r="K571" s="176">
        <v>8</v>
      </c>
      <c r="L571" s="176">
        <v>9</v>
      </c>
      <c r="M571" s="176">
        <v>10</v>
      </c>
      <c r="N571" s="176">
        <v>11</v>
      </c>
      <c r="O571" s="176">
        <v>12</v>
      </c>
      <c r="P571" s="176">
        <v>13</v>
      </c>
      <c r="Q571" s="173">
        <v>14</v>
      </c>
      <c r="R571" s="233">
        <v>15</v>
      </c>
    </row>
    <row r="572" ht="16" spans="2:18">
      <c r="B572" s="242">
        <v>1</v>
      </c>
      <c r="C572" s="381" t="s">
        <v>78</v>
      </c>
      <c r="D572" s="382"/>
      <c r="E572" s="383"/>
      <c r="F572" s="178"/>
      <c r="G572" s="179" t="s">
        <v>79</v>
      </c>
      <c r="H572" s="179" t="s">
        <v>80</v>
      </c>
      <c r="I572" s="394">
        <v>1856000</v>
      </c>
      <c r="J572" s="395" t="s">
        <v>81</v>
      </c>
      <c r="K572" s="204" t="s">
        <v>81</v>
      </c>
      <c r="L572" s="396">
        <f>I572/I581*100</f>
        <v>41.5956969968624</v>
      </c>
      <c r="M572" s="397">
        <f>P572/I572*100</f>
        <v>0</v>
      </c>
      <c r="N572" s="398">
        <f>P572/I572</f>
        <v>0</v>
      </c>
      <c r="O572" s="398">
        <f>L572*M572/100</f>
        <v>0</v>
      </c>
      <c r="P572" s="394">
        <v>0</v>
      </c>
      <c r="Q572" s="399">
        <f>L572*M572/100</f>
        <v>0</v>
      </c>
      <c r="R572" s="378">
        <f>I572-P572</f>
        <v>1856000</v>
      </c>
    </row>
    <row r="573" ht="12.75" customHeight="1" spans="2:18">
      <c r="B573" s="242"/>
      <c r="C573" s="243" t="s">
        <v>184</v>
      </c>
      <c r="D573" s="244"/>
      <c r="E573" s="245"/>
      <c r="F573" s="178"/>
      <c r="G573" s="180"/>
      <c r="H573" s="180"/>
      <c r="I573" s="385">
        <v>962000</v>
      </c>
      <c r="J573" s="203"/>
      <c r="K573" s="208"/>
      <c r="L573" s="390">
        <v>1.8</v>
      </c>
      <c r="M573" s="387">
        <v>100</v>
      </c>
      <c r="N573" s="388">
        <v>1</v>
      </c>
      <c r="O573" s="388">
        <v>1.8</v>
      </c>
      <c r="P573" s="385">
        <v>0</v>
      </c>
      <c r="Q573" s="392">
        <v>1.8</v>
      </c>
      <c r="R573" s="378">
        <f>I573-P573</f>
        <v>962000</v>
      </c>
    </row>
    <row r="574" ht="12.75" customHeight="1" spans="2:18">
      <c r="B574" s="242">
        <v>2</v>
      </c>
      <c r="C574" s="243" t="s">
        <v>139</v>
      </c>
      <c r="D574" s="244"/>
      <c r="E574" s="245"/>
      <c r="F574" s="178"/>
      <c r="G574" s="180"/>
      <c r="H574" s="180"/>
      <c r="I574" s="385">
        <v>780000</v>
      </c>
      <c r="J574" s="203" t="s">
        <v>81</v>
      </c>
      <c r="K574" s="208" t="s">
        <v>81</v>
      </c>
      <c r="L574" s="390">
        <f>I574/I581*100</f>
        <v>17.4809502465262</v>
      </c>
      <c r="M574" s="387">
        <f t="shared" ref="M574:M578" si="48">P574/I574*100</f>
        <v>0</v>
      </c>
      <c r="N574" s="388">
        <f t="shared" ref="N574:N578" si="49">P574/I574</f>
        <v>0</v>
      </c>
      <c r="O574" s="388">
        <f t="shared" ref="O574:O578" si="50">L574*M574/100</f>
        <v>0</v>
      </c>
      <c r="P574" s="385">
        <v>0</v>
      </c>
      <c r="Q574" s="392">
        <f t="shared" ref="Q574:Q578" si="51">L574*M574/100</f>
        <v>0</v>
      </c>
      <c r="R574" s="235">
        <f t="shared" ref="R574:R580" si="52">I574-P574</f>
        <v>780000</v>
      </c>
    </row>
    <row r="575" ht="16" spans="2:18">
      <c r="B575" s="177">
        <v>3</v>
      </c>
      <c r="C575" s="162" t="s">
        <v>185</v>
      </c>
      <c r="D575" s="147"/>
      <c r="E575" s="163"/>
      <c r="F575" s="178"/>
      <c r="G575" s="180"/>
      <c r="H575" s="180"/>
      <c r="I575" s="385">
        <v>864000</v>
      </c>
      <c r="J575" s="203" t="s">
        <v>81</v>
      </c>
      <c r="K575" s="208" t="s">
        <v>81</v>
      </c>
      <c r="L575" s="386">
        <f>I575/I581*100</f>
        <v>19.363514119229</v>
      </c>
      <c r="M575" s="387">
        <f t="shared" si="48"/>
        <v>0</v>
      </c>
      <c r="N575" s="388">
        <f t="shared" si="49"/>
        <v>0</v>
      </c>
      <c r="O575" s="388">
        <f t="shared" si="50"/>
        <v>0</v>
      </c>
      <c r="P575" s="385">
        <v>0</v>
      </c>
      <c r="Q575" s="392">
        <f t="shared" si="51"/>
        <v>0</v>
      </c>
      <c r="R575" s="235">
        <f t="shared" si="52"/>
        <v>864000</v>
      </c>
    </row>
    <row r="576" ht="16" spans="2:18">
      <c r="B576" s="177">
        <v>4</v>
      </c>
      <c r="C576" s="162" t="s">
        <v>186</v>
      </c>
      <c r="D576" s="147"/>
      <c r="E576" s="163"/>
      <c r="F576" s="178"/>
      <c r="G576" s="180"/>
      <c r="H576" s="180"/>
      <c r="I576" s="385">
        <v>0</v>
      </c>
      <c r="J576" s="203"/>
      <c r="K576" s="208"/>
      <c r="L576" s="386">
        <f>I576/I581*100</f>
        <v>0</v>
      </c>
      <c r="M576" s="387">
        <v>0</v>
      </c>
      <c r="N576" s="388">
        <v>0</v>
      </c>
      <c r="O576" s="388">
        <f t="shared" si="50"/>
        <v>0</v>
      </c>
      <c r="P576" s="385">
        <v>0</v>
      </c>
      <c r="Q576" s="392">
        <f t="shared" si="51"/>
        <v>0</v>
      </c>
      <c r="R576" s="235">
        <f t="shared" si="52"/>
        <v>0</v>
      </c>
    </row>
    <row r="577" ht="16" spans="2:18">
      <c r="B577" s="177"/>
      <c r="C577" s="162" t="s">
        <v>140</v>
      </c>
      <c r="D577" s="147"/>
      <c r="E577" s="163"/>
      <c r="F577" s="178"/>
      <c r="G577" s="180"/>
      <c r="H577" s="180"/>
      <c r="I577" s="385">
        <v>0</v>
      </c>
      <c r="J577" s="203"/>
      <c r="K577" s="208"/>
      <c r="L577" s="386">
        <f>I577/I581*100</f>
        <v>0</v>
      </c>
      <c r="M577" s="387">
        <v>0</v>
      </c>
      <c r="N577" s="388">
        <v>0</v>
      </c>
      <c r="O577" s="388">
        <f t="shared" si="50"/>
        <v>0</v>
      </c>
      <c r="P577" s="385">
        <v>0</v>
      </c>
      <c r="Q577" s="392">
        <f t="shared" si="51"/>
        <v>0</v>
      </c>
      <c r="R577" s="235">
        <f t="shared" si="52"/>
        <v>0</v>
      </c>
    </row>
    <row r="578" ht="16" spans="2:18">
      <c r="B578" s="177"/>
      <c r="C578" s="162" t="s">
        <v>187</v>
      </c>
      <c r="D578" s="147"/>
      <c r="E578" s="163"/>
      <c r="F578" s="178"/>
      <c r="G578" s="180"/>
      <c r="H578" s="180"/>
      <c r="I578" s="385">
        <v>0</v>
      </c>
      <c r="J578" s="203"/>
      <c r="K578" s="208"/>
      <c r="L578" s="386">
        <f>I578/I581*100</f>
        <v>0</v>
      </c>
      <c r="M578" s="387">
        <v>0</v>
      </c>
      <c r="N578" s="388">
        <v>0</v>
      </c>
      <c r="O578" s="388">
        <f t="shared" si="50"/>
        <v>0</v>
      </c>
      <c r="P578" s="385">
        <v>0</v>
      </c>
      <c r="Q578" s="392">
        <f t="shared" si="51"/>
        <v>0</v>
      </c>
      <c r="R578" s="235">
        <f t="shared" si="52"/>
        <v>0</v>
      </c>
    </row>
    <row r="579" ht="16" spans="2:18">
      <c r="B579" s="177"/>
      <c r="C579" s="162"/>
      <c r="D579" s="147"/>
      <c r="E579" s="163"/>
      <c r="F579" s="178"/>
      <c r="G579" s="180"/>
      <c r="H579" s="180"/>
      <c r="I579" s="385"/>
      <c r="J579" s="203"/>
      <c r="K579" s="208"/>
      <c r="L579" s="386"/>
      <c r="M579" s="387"/>
      <c r="N579" s="388"/>
      <c r="O579" s="388"/>
      <c r="P579" s="385"/>
      <c r="Q579" s="392"/>
      <c r="R579" s="235">
        <f t="shared" si="52"/>
        <v>0</v>
      </c>
    </row>
    <row r="580" ht="16" spans="2:18">
      <c r="B580" s="177"/>
      <c r="C580" s="162"/>
      <c r="D580" s="147"/>
      <c r="E580" s="163"/>
      <c r="F580" s="178"/>
      <c r="G580" s="180"/>
      <c r="H580" s="180"/>
      <c r="I580" s="385"/>
      <c r="J580" s="203"/>
      <c r="K580" s="208"/>
      <c r="L580" s="386"/>
      <c r="M580" s="387"/>
      <c r="N580" s="388"/>
      <c r="O580" s="388"/>
      <c r="P580" s="385"/>
      <c r="Q580" s="392"/>
      <c r="R580" s="235">
        <f t="shared" si="52"/>
        <v>0</v>
      </c>
    </row>
    <row r="581" ht="21.75" spans="2:18">
      <c r="B581" s="185" t="s">
        <v>83</v>
      </c>
      <c r="C581" s="186"/>
      <c r="D581" s="186"/>
      <c r="E581" s="186"/>
      <c r="F581" s="186"/>
      <c r="G581" s="186"/>
      <c r="H581" s="187"/>
      <c r="I581" s="211">
        <f>SUM(I572:I580)</f>
        <v>4462000</v>
      </c>
      <c r="J581" s="212" t="s">
        <v>84</v>
      </c>
      <c r="K581" s="213"/>
      <c r="L581" s="214">
        <f>SUM(L572:L580)</f>
        <v>80.2401613626177</v>
      </c>
      <c r="M581" s="215"/>
      <c r="N581" s="215">
        <f>SUM(N572:N580)</f>
        <v>1</v>
      </c>
      <c r="O581" s="215">
        <f>SUM(O572:O580)</f>
        <v>1.8</v>
      </c>
      <c r="P581" s="216">
        <f>SUM(P572:P580)</f>
        <v>0</v>
      </c>
      <c r="Q581" s="238">
        <f>SUM(Q572:Q580)</f>
        <v>1.8</v>
      </c>
      <c r="R581" s="239">
        <f>SUM(R572:R580)</f>
        <v>4462000</v>
      </c>
    </row>
    <row r="582" ht="16.75" spans="2:18">
      <c r="B582" s="147"/>
      <c r="C582" s="147"/>
      <c r="D582" s="147"/>
      <c r="E582" s="147"/>
      <c r="F582" s="146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</row>
    <row r="583" ht="16" spans="2:18">
      <c r="B583" s="147"/>
      <c r="C583" s="147"/>
      <c r="D583" s="147"/>
      <c r="E583" s="147"/>
      <c r="F583" s="146"/>
      <c r="G583" s="147"/>
      <c r="H583" s="147"/>
      <c r="I583" s="217"/>
      <c r="J583" s="147"/>
      <c r="K583" s="147"/>
      <c r="L583" s="147"/>
      <c r="M583" s="147"/>
      <c r="N583" s="147"/>
      <c r="O583" s="189"/>
      <c r="P583" s="189" t="str">
        <f>P551</f>
        <v>Polebunging, 31 Januari 2026</v>
      </c>
      <c r="Q583" s="147"/>
      <c r="R583" s="147"/>
    </row>
    <row r="584" ht="16" spans="2:18">
      <c r="B584" s="147"/>
      <c r="C584" s="147"/>
      <c r="D584" s="147"/>
      <c r="E584" s="147"/>
      <c r="F584" s="146"/>
      <c r="G584" s="147"/>
      <c r="H584" s="147"/>
      <c r="I584" s="147"/>
      <c r="J584" s="147"/>
      <c r="K584" s="147"/>
      <c r="L584" s="147"/>
      <c r="M584" s="147"/>
      <c r="N584" s="147"/>
      <c r="O584" s="218"/>
      <c r="P584" s="218" t="s">
        <v>86</v>
      </c>
      <c r="Q584" s="147"/>
      <c r="R584" s="147"/>
    </row>
    <row r="585" ht="16" spans="2:18">
      <c r="B585" s="147"/>
      <c r="C585" s="147"/>
      <c r="D585" s="147"/>
      <c r="E585" s="147"/>
      <c r="F585" s="146"/>
      <c r="G585" s="147"/>
      <c r="H585" s="147"/>
      <c r="I585" s="217"/>
      <c r="J585" s="147"/>
      <c r="K585" s="147"/>
      <c r="L585" s="147"/>
      <c r="M585" s="147"/>
      <c r="N585" s="147"/>
      <c r="O585" s="218"/>
      <c r="P585" s="218"/>
      <c r="Q585" s="147"/>
      <c r="R585" s="147"/>
    </row>
    <row r="586" ht="16" spans="2:18">
      <c r="B586" s="147"/>
      <c r="C586" s="147"/>
      <c r="D586" s="147"/>
      <c r="E586" s="147"/>
      <c r="F586" s="146"/>
      <c r="G586" s="147"/>
      <c r="H586" s="147"/>
      <c r="I586" s="147"/>
      <c r="J586" s="147"/>
      <c r="K586" s="147"/>
      <c r="L586" s="147"/>
      <c r="M586" s="147"/>
      <c r="N586" s="147"/>
      <c r="O586" s="218"/>
      <c r="P586" s="218"/>
      <c r="Q586" s="147"/>
      <c r="R586" s="147"/>
    </row>
    <row r="587" ht="16" spans="2:18">
      <c r="B587" s="147"/>
      <c r="C587" s="147"/>
      <c r="D587" s="147"/>
      <c r="E587" s="147"/>
      <c r="F587" s="146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</row>
    <row r="588" ht="16" spans="2:18">
      <c r="B588" s="147"/>
      <c r="C588" s="147"/>
      <c r="D588" s="147"/>
      <c r="E588" s="147"/>
      <c r="F588" s="146"/>
      <c r="G588" s="147"/>
      <c r="H588" s="147"/>
      <c r="I588" s="147"/>
      <c r="J588" s="147"/>
      <c r="K588" s="147"/>
      <c r="L588" s="147"/>
      <c r="M588" s="147"/>
      <c r="N588" s="147"/>
      <c r="O588" s="219"/>
      <c r="P588" s="219" t="s">
        <v>133</v>
      </c>
      <c r="Q588" s="147"/>
      <c r="R588" s="147"/>
    </row>
    <row r="589" ht="16" spans="2:18">
      <c r="B589" s="147"/>
      <c r="C589" s="147"/>
      <c r="D589" s="147"/>
      <c r="E589" s="147"/>
      <c r="F589" s="146"/>
      <c r="G589" s="147"/>
      <c r="H589" s="147"/>
      <c r="I589" s="147"/>
      <c r="J589" s="147"/>
      <c r="K589" s="147"/>
      <c r="L589" s="147"/>
      <c r="M589" s="147"/>
      <c r="N589" s="147"/>
      <c r="O589" s="189"/>
      <c r="P589" s="495" t="s">
        <v>134</v>
      </c>
      <c r="Q589" s="147"/>
      <c r="R589" s="147"/>
    </row>
  </sheetData>
  <mergeCells count="553">
    <mergeCell ref="H3:K3"/>
    <mergeCell ref="H4:K4"/>
    <mergeCell ref="H5:K5"/>
    <mergeCell ref="G11:H11"/>
    <mergeCell ref="M11:N11"/>
    <mergeCell ref="O11:Q11"/>
    <mergeCell ref="P12:Q12"/>
    <mergeCell ref="C14:E14"/>
    <mergeCell ref="B25:H25"/>
    <mergeCell ref="H36:K36"/>
    <mergeCell ref="H37:K37"/>
    <mergeCell ref="H38:K38"/>
    <mergeCell ref="G44:H44"/>
    <mergeCell ref="M44:N44"/>
    <mergeCell ref="O44:Q44"/>
    <mergeCell ref="P45:Q45"/>
    <mergeCell ref="C47:E47"/>
    <mergeCell ref="B53:H53"/>
    <mergeCell ref="H64:K64"/>
    <mergeCell ref="H65:K65"/>
    <mergeCell ref="H66:K66"/>
    <mergeCell ref="G72:H72"/>
    <mergeCell ref="M72:N72"/>
    <mergeCell ref="O72:Q72"/>
    <mergeCell ref="P73:Q73"/>
    <mergeCell ref="C75:E75"/>
    <mergeCell ref="C83:E83"/>
    <mergeCell ref="T83:V83"/>
    <mergeCell ref="C84:E84"/>
    <mergeCell ref="T84:V84"/>
    <mergeCell ref="C85:E85"/>
    <mergeCell ref="T85:V85"/>
    <mergeCell ref="C86:E86"/>
    <mergeCell ref="C87:E87"/>
    <mergeCell ref="T87:V87"/>
    <mergeCell ref="B88:H88"/>
    <mergeCell ref="H100:K100"/>
    <mergeCell ref="H101:K101"/>
    <mergeCell ref="H102:K102"/>
    <mergeCell ref="G108:H108"/>
    <mergeCell ref="M108:N108"/>
    <mergeCell ref="O108:Q108"/>
    <mergeCell ref="P109:Q109"/>
    <mergeCell ref="C111:E111"/>
    <mergeCell ref="B116:H116"/>
    <mergeCell ref="H127:K127"/>
    <mergeCell ref="H128:K128"/>
    <mergeCell ref="H129:K129"/>
    <mergeCell ref="E132:H132"/>
    <mergeCell ref="G135:H135"/>
    <mergeCell ref="M135:N135"/>
    <mergeCell ref="O135:Q135"/>
    <mergeCell ref="P136:Q136"/>
    <mergeCell ref="C138:E138"/>
    <mergeCell ref="C139:E139"/>
    <mergeCell ref="C142:E142"/>
    <mergeCell ref="B143:H143"/>
    <mergeCell ref="H154:K154"/>
    <mergeCell ref="H155:K155"/>
    <mergeCell ref="H156:K156"/>
    <mergeCell ref="E159:G159"/>
    <mergeCell ref="G162:H162"/>
    <mergeCell ref="M162:N162"/>
    <mergeCell ref="O162:Q162"/>
    <mergeCell ref="P163:Q163"/>
    <mergeCell ref="C165:E165"/>
    <mergeCell ref="C166:E166"/>
    <mergeCell ref="C170:E170"/>
    <mergeCell ref="B171:H171"/>
    <mergeCell ref="H182:K182"/>
    <mergeCell ref="H183:K183"/>
    <mergeCell ref="H184:K184"/>
    <mergeCell ref="E187:G187"/>
    <mergeCell ref="G190:H190"/>
    <mergeCell ref="M190:N190"/>
    <mergeCell ref="O190:Q190"/>
    <mergeCell ref="P191:Q191"/>
    <mergeCell ref="C193:E193"/>
    <mergeCell ref="C194:E194"/>
    <mergeCell ref="C195:E195"/>
    <mergeCell ref="C198:E198"/>
    <mergeCell ref="B199:H199"/>
    <mergeCell ref="H210:K210"/>
    <mergeCell ref="H211:K211"/>
    <mergeCell ref="H212:K212"/>
    <mergeCell ref="E215:G215"/>
    <mergeCell ref="G218:H218"/>
    <mergeCell ref="M218:N218"/>
    <mergeCell ref="O218:Q218"/>
    <mergeCell ref="P219:Q219"/>
    <mergeCell ref="C221:E221"/>
    <mergeCell ref="C222:E222"/>
    <mergeCell ref="C224:E224"/>
    <mergeCell ref="B225:H225"/>
    <mergeCell ref="H236:K236"/>
    <mergeCell ref="H237:K237"/>
    <mergeCell ref="H238:K238"/>
    <mergeCell ref="E241:G241"/>
    <mergeCell ref="G244:H244"/>
    <mergeCell ref="M244:N244"/>
    <mergeCell ref="O244:Q244"/>
    <mergeCell ref="P245:Q245"/>
    <mergeCell ref="C247:E247"/>
    <mergeCell ref="C248:E248"/>
    <mergeCell ref="T248:V248"/>
    <mergeCell ref="B257:H257"/>
    <mergeCell ref="H268:K268"/>
    <mergeCell ref="H269:K269"/>
    <mergeCell ref="H270:K270"/>
    <mergeCell ref="E273:G273"/>
    <mergeCell ref="G276:H276"/>
    <mergeCell ref="M276:N276"/>
    <mergeCell ref="O276:Q276"/>
    <mergeCell ref="P277:Q277"/>
    <mergeCell ref="C279:E279"/>
    <mergeCell ref="C280:E280"/>
    <mergeCell ref="B282:H282"/>
    <mergeCell ref="H293:K293"/>
    <mergeCell ref="H294:K294"/>
    <mergeCell ref="H295:K295"/>
    <mergeCell ref="E298:K298"/>
    <mergeCell ref="G301:H301"/>
    <mergeCell ref="M301:N301"/>
    <mergeCell ref="O301:Q301"/>
    <mergeCell ref="P302:Q302"/>
    <mergeCell ref="C304:E304"/>
    <mergeCell ref="C305:E305"/>
    <mergeCell ref="B306:H306"/>
    <mergeCell ref="H317:K317"/>
    <mergeCell ref="H318:K318"/>
    <mergeCell ref="H319:K319"/>
    <mergeCell ref="E322:K322"/>
    <mergeCell ref="G325:H325"/>
    <mergeCell ref="M325:N325"/>
    <mergeCell ref="O325:Q325"/>
    <mergeCell ref="P326:Q326"/>
    <mergeCell ref="C328:E328"/>
    <mergeCell ref="C329:E329"/>
    <mergeCell ref="B330:H330"/>
    <mergeCell ref="H341:K341"/>
    <mergeCell ref="H342:K342"/>
    <mergeCell ref="H343:K343"/>
    <mergeCell ref="E346:K346"/>
    <mergeCell ref="G349:H349"/>
    <mergeCell ref="M349:N349"/>
    <mergeCell ref="O349:Q349"/>
    <mergeCell ref="P350:Q350"/>
    <mergeCell ref="C352:E352"/>
    <mergeCell ref="C353:E353"/>
    <mergeCell ref="B355:H355"/>
    <mergeCell ref="H366:K366"/>
    <mergeCell ref="H367:K367"/>
    <mergeCell ref="H368:K368"/>
    <mergeCell ref="E371:K371"/>
    <mergeCell ref="G374:H374"/>
    <mergeCell ref="M374:N374"/>
    <mergeCell ref="O374:Q374"/>
    <mergeCell ref="P375:Q375"/>
    <mergeCell ref="C377:E377"/>
    <mergeCell ref="C378:E378"/>
    <mergeCell ref="C379:E379"/>
    <mergeCell ref="B380:H380"/>
    <mergeCell ref="H392:K392"/>
    <mergeCell ref="H393:K393"/>
    <mergeCell ref="H394:K394"/>
    <mergeCell ref="E397:K397"/>
    <mergeCell ref="G400:H400"/>
    <mergeCell ref="M400:N400"/>
    <mergeCell ref="O400:Q400"/>
    <mergeCell ref="P401:Q401"/>
    <mergeCell ref="C403:E403"/>
    <mergeCell ref="C404:E404"/>
    <mergeCell ref="C405:E405"/>
    <mergeCell ref="B406:H406"/>
    <mergeCell ref="H421:K421"/>
    <mergeCell ref="H422:K422"/>
    <mergeCell ref="H423:K423"/>
    <mergeCell ref="E426:K426"/>
    <mergeCell ref="G429:H429"/>
    <mergeCell ref="M429:N429"/>
    <mergeCell ref="O429:Q429"/>
    <mergeCell ref="P430:Q430"/>
    <mergeCell ref="C432:E432"/>
    <mergeCell ref="C433:E433"/>
    <mergeCell ref="C434:E434"/>
    <mergeCell ref="C435:E435"/>
    <mergeCell ref="C436:E436"/>
    <mergeCell ref="B437:H437"/>
    <mergeCell ref="H448:K448"/>
    <mergeCell ref="H449:K449"/>
    <mergeCell ref="H450:K450"/>
    <mergeCell ref="G456:H456"/>
    <mergeCell ref="M456:N456"/>
    <mergeCell ref="O456:Q456"/>
    <mergeCell ref="P457:Q457"/>
    <mergeCell ref="C459:E459"/>
    <mergeCell ref="C460:E460"/>
    <mergeCell ref="B466:H466"/>
    <mergeCell ref="H477:K477"/>
    <mergeCell ref="H478:K478"/>
    <mergeCell ref="H479:K479"/>
    <mergeCell ref="G485:H485"/>
    <mergeCell ref="M485:N485"/>
    <mergeCell ref="O485:Q485"/>
    <mergeCell ref="P486:Q486"/>
    <mergeCell ref="C488:E488"/>
    <mergeCell ref="C489:E489"/>
    <mergeCell ref="B493:H493"/>
    <mergeCell ref="H504:K504"/>
    <mergeCell ref="H505:K505"/>
    <mergeCell ref="H506:K506"/>
    <mergeCell ref="G512:H512"/>
    <mergeCell ref="M512:N512"/>
    <mergeCell ref="O512:Q512"/>
    <mergeCell ref="P513:Q513"/>
    <mergeCell ref="C515:E515"/>
    <mergeCell ref="B519:H519"/>
    <mergeCell ref="H532:K532"/>
    <mergeCell ref="H533:K533"/>
    <mergeCell ref="H534:K534"/>
    <mergeCell ref="G540:H540"/>
    <mergeCell ref="M540:N540"/>
    <mergeCell ref="O540:Q540"/>
    <mergeCell ref="P541:Q541"/>
    <mergeCell ref="C543:E543"/>
    <mergeCell ref="C544:E544"/>
    <mergeCell ref="B549:H549"/>
    <mergeCell ref="H560:K560"/>
    <mergeCell ref="H561:K561"/>
    <mergeCell ref="H562:K562"/>
    <mergeCell ref="E565:G565"/>
    <mergeCell ref="G568:H568"/>
    <mergeCell ref="M568:N568"/>
    <mergeCell ref="O568:Q568"/>
    <mergeCell ref="P569:Q569"/>
    <mergeCell ref="C571:E571"/>
    <mergeCell ref="C572:E572"/>
    <mergeCell ref="C573:E573"/>
    <mergeCell ref="C574:E574"/>
    <mergeCell ref="B581:H581"/>
    <mergeCell ref="B11:B13"/>
    <mergeCell ref="B44:B46"/>
    <mergeCell ref="B72:B74"/>
    <mergeCell ref="B108:B110"/>
    <mergeCell ref="B135:B137"/>
    <mergeCell ref="B162:B164"/>
    <mergeCell ref="B190:B192"/>
    <mergeCell ref="B218:B220"/>
    <mergeCell ref="B244:B246"/>
    <mergeCell ref="B276:B278"/>
    <mergeCell ref="B301:B303"/>
    <mergeCell ref="B325:B327"/>
    <mergeCell ref="B349:B351"/>
    <mergeCell ref="B374:B376"/>
    <mergeCell ref="B400:B402"/>
    <mergeCell ref="B429:B431"/>
    <mergeCell ref="B456:B458"/>
    <mergeCell ref="B485:B487"/>
    <mergeCell ref="B512:B514"/>
    <mergeCell ref="B540:B542"/>
    <mergeCell ref="B568:B570"/>
    <mergeCell ref="F11:F13"/>
    <mergeCell ref="F44:F46"/>
    <mergeCell ref="F72:F74"/>
    <mergeCell ref="F108:F110"/>
    <mergeCell ref="F135:F137"/>
    <mergeCell ref="F162:F164"/>
    <mergeCell ref="F190:F192"/>
    <mergeCell ref="F218:F220"/>
    <mergeCell ref="F244:F246"/>
    <mergeCell ref="F276:F278"/>
    <mergeCell ref="F301:F303"/>
    <mergeCell ref="F325:F327"/>
    <mergeCell ref="F349:F351"/>
    <mergeCell ref="F374:F376"/>
    <mergeCell ref="F400:F402"/>
    <mergeCell ref="F429:F431"/>
    <mergeCell ref="F456:F458"/>
    <mergeCell ref="F485:F487"/>
    <mergeCell ref="F512:F514"/>
    <mergeCell ref="F540:F542"/>
    <mergeCell ref="F568:F570"/>
    <mergeCell ref="G12:G13"/>
    <mergeCell ref="G15:G24"/>
    <mergeCell ref="G45:G46"/>
    <mergeCell ref="G48:G52"/>
    <mergeCell ref="G73:G74"/>
    <mergeCell ref="G76:G87"/>
    <mergeCell ref="G109:G110"/>
    <mergeCell ref="G112:G115"/>
    <mergeCell ref="G136:G137"/>
    <mergeCell ref="G139:G142"/>
    <mergeCell ref="G163:G164"/>
    <mergeCell ref="G166:G170"/>
    <mergeCell ref="G191:G192"/>
    <mergeCell ref="G194:G198"/>
    <mergeCell ref="G219:G220"/>
    <mergeCell ref="G222:G224"/>
    <mergeCell ref="G245:G246"/>
    <mergeCell ref="G248:G256"/>
    <mergeCell ref="G277:G278"/>
    <mergeCell ref="G280:G281"/>
    <mergeCell ref="G302:G303"/>
    <mergeCell ref="G326:G327"/>
    <mergeCell ref="G350:G351"/>
    <mergeCell ref="G375:G376"/>
    <mergeCell ref="G378:G379"/>
    <mergeCell ref="G401:G402"/>
    <mergeCell ref="G404:G405"/>
    <mergeCell ref="G430:G431"/>
    <mergeCell ref="G433:G435"/>
    <mergeCell ref="G457:G458"/>
    <mergeCell ref="G460:G465"/>
    <mergeCell ref="G486:G487"/>
    <mergeCell ref="G489:G492"/>
    <mergeCell ref="G513:G514"/>
    <mergeCell ref="G516:G518"/>
    <mergeCell ref="G541:G542"/>
    <mergeCell ref="G544:G548"/>
    <mergeCell ref="G569:G570"/>
    <mergeCell ref="G572:G580"/>
    <mergeCell ref="H12:H13"/>
    <mergeCell ref="H15:H24"/>
    <mergeCell ref="H45:H46"/>
    <mergeCell ref="H48:H52"/>
    <mergeCell ref="H73:H74"/>
    <mergeCell ref="H76:H87"/>
    <mergeCell ref="H109:H110"/>
    <mergeCell ref="H112:H115"/>
    <mergeCell ref="H136:H137"/>
    <mergeCell ref="H139:H142"/>
    <mergeCell ref="H163:H164"/>
    <mergeCell ref="H166:H170"/>
    <mergeCell ref="H191:H192"/>
    <mergeCell ref="H194:H198"/>
    <mergeCell ref="H219:H220"/>
    <mergeCell ref="H222:H224"/>
    <mergeCell ref="H245:H246"/>
    <mergeCell ref="H248:H256"/>
    <mergeCell ref="H277:H278"/>
    <mergeCell ref="H280:H281"/>
    <mergeCell ref="H302:H303"/>
    <mergeCell ref="H326:H327"/>
    <mergeCell ref="H350:H351"/>
    <mergeCell ref="H375:H376"/>
    <mergeCell ref="H378:H379"/>
    <mergeCell ref="H401:H402"/>
    <mergeCell ref="H404:H405"/>
    <mergeCell ref="H430:H431"/>
    <mergeCell ref="H433:H435"/>
    <mergeCell ref="H457:H458"/>
    <mergeCell ref="H460:H465"/>
    <mergeCell ref="H486:H487"/>
    <mergeCell ref="H489:H492"/>
    <mergeCell ref="H513:H514"/>
    <mergeCell ref="H516:H518"/>
    <mergeCell ref="H541:H542"/>
    <mergeCell ref="H544:H548"/>
    <mergeCell ref="H569:H570"/>
    <mergeCell ref="H572:H580"/>
    <mergeCell ref="I11:I13"/>
    <mergeCell ref="I44:I46"/>
    <mergeCell ref="I72:I74"/>
    <mergeCell ref="I108:I110"/>
    <mergeCell ref="I135:I137"/>
    <mergeCell ref="I162:I164"/>
    <mergeCell ref="I190:I192"/>
    <mergeCell ref="I218:I220"/>
    <mergeCell ref="I244:I246"/>
    <mergeCell ref="I276:I278"/>
    <mergeCell ref="I301:I303"/>
    <mergeCell ref="I325:I327"/>
    <mergeCell ref="I349:I351"/>
    <mergeCell ref="I374:I376"/>
    <mergeCell ref="I400:I402"/>
    <mergeCell ref="I429:I431"/>
    <mergeCell ref="I456:I458"/>
    <mergeCell ref="I485:I487"/>
    <mergeCell ref="I512:I514"/>
    <mergeCell ref="I540:I542"/>
    <mergeCell ref="I568:I570"/>
    <mergeCell ref="J11:J13"/>
    <mergeCell ref="J44:J46"/>
    <mergeCell ref="J72:J74"/>
    <mergeCell ref="J108:J110"/>
    <mergeCell ref="J135:J137"/>
    <mergeCell ref="J162:J164"/>
    <mergeCell ref="J190:J192"/>
    <mergeCell ref="J218:J220"/>
    <mergeCell ref="J244:J246"/>
    <mergeCell ref="J276:J278"/>
    <mergeCell ref="J301:J303"/>
    <mergeCell ref="J325:J327"/>
    <mergeCell ref="J349:J351"/>
    <mergeCell ref="J374:J376"/>
    <mergeCell ref="J400:J402"/>
    <mergeCell ref="J429:J431"/>
    <mergeCell ref="J456:J458"/>
    <mergeCell ref="J485:J487"/>
    <mergeCell ref="J512:J514"/>
    <mergeCell ref="J540:J542"/>
    <mergeCell ref="J568:J570"/>
    <mergeCell ref="K11:K13"/>
    <mergeCell ref="K44:K46"/>
    <mergeCell ref="K72:K74"/>
    <mergeCell ref="K108:K110"/>
    <mergeCell ref="K135:K137"/>
    <mergeCell ref="K162:K164"/>
    <mergeCell ref="K190:K192"/>
    <mergeCell ref="K218:K220"/>
    <mergeCell ref="K244:K246"/>
    <mergeCell ref="K276:K278"/>
    <mergeCell ref="K301:K303"/>
    <mergeCell ref="K325:K327"/>
    <mergeCell ref="K349:K351"/>
    <mergeCell ref="K374:K376"/>
    <mergeCell ref="K400:K402"/>
    <mergeCell ref="K429:K431"/>
    <mergeCell ref="K456:K458"/>
    <mergeCell ref="K485:K487"/>
    <mergeCell ref="K512:K514"/>
    <mergeCell ref="K540:K542"/>
    <mergeCell ref="K568:K570"/>
    <mergeCell ref="L11:L13"/>
    <mergeCell ref="L44:L46"/>
    <mergeCell ref="L72:L74"/>
    <mergeCell ref="L108:L110"/>
    <mergeCell ref="L135:L137"/>
    <mergeCell ref="L162:L164"/>
    <mergeCell ref="L190:L192"/>
    <mergeCell ref="L218:L220"/>
    <mergeCell ref="L244:L246"/>
    <mergeCell ref="L276:L278"/>
    <mergeCell ref="L301:L303"/>
    <mergeCell ref="L325:L327"/>
    <mergeCell ref="L349:L351"/>
    <mergeCell ref="L374:L376"/>
    <mergeCell ref="L400:L402"/>
    <mergeCell ref="L429:L431"/>
    <mergeCell ref="L456:L458"/>
    <mergeCell ref="L485:L487"/>
    <mergeCell ref="L512:L514"/>
    <mergeCell ref="L540:L542"/>
    <mergeCell ref="L568:L570"/>
    <mergeCell ref="M12:M13"/>
    <mergeCell ref="M45:M46"/>
    <mergeCell ref="M73:M74"/>
    <mergeCell ref="M109:M110"/>
    <mergeCell ref="M136:M137"/>
    <mergeCell ref="M163:M164"/>
    <mergeCell ref="M191:M192"/>
    <mergeCell ref="M219:M220"/>
    <mergeCell ref="M245:M246"/>
    <mergeCell ref="M277:M278"/>
    <mergeCell ref="M302:M303"/>
    <mergeCell ref="M326:M327"/>
    <mergeCell ref="M350:M351"/>
    <mergeCell ref="M375:M376"/>
    <mergeCell ref="M401:M402"/>
    <mergeCell ref="M430:M431"/>
    <mergeCell ref="M457:M458"/>
    <mergeCell ref="M486:M487"/>
    <mergeCell ref="M513:M514"/>
    <mergeCell ref="M541:M542"/>
    <mergeCell ref="M569:M570"/>
    <mergeCell ref="N12:N13"/>
    <mergeCell ref="N45:N46"/>
    <mergeCell ref="N73:N74"/>
    <mergeCell ref="N109:N110"/>
    <mergeCell ref="N136:N137"/>
    <mergeCell ref="N163:N164"/>
    <mergeCell ref="N191:N192"/>
    <mergeCell ref="N219:N220"/>
    <mergeCell ref="N245:N246"/>
    <mergeCell ref="N277:N278"/>
    <mergeCell ref="N302:N303"/>
    <mergeCell ref="N326:N327"/>
    <mergeCell ref="N350:N351"/>
    <mergeCell ref="N375:N376"/>
    <mergeCell ref="N401:N402"/>
    <mergeCell ref="N430:N431"/>
    <mergeCell ref="N457:N458"/>
    <mergeCell ref="N486:N487"/>
    <mergeCell ref="N513:N514"/>
    <mergeCell ref="N541:N542"/>
    <mergeCell ref="N569:N570"/>
    <mergeCell ref="O12:O13"/>
    <mergeCell ref="O45:O46"/>
    <mergeCell ref="O73:O74"/>
    <mergeCell ref="O109:O110"/>
    <mergeCell ref="O136:O137"/>
    <mergeCell ref="O163:O164"/>
    <mergeCell ref="O191:O192"/>
    <mergeCell ref="O219:O220"/>
    <mergeCell ref="O245:O246"/>
    <mergeCell ref="O277:O278"/>
    <mergeCell ref="O302:O303"/>
    <mergeCell ref="O326:O327"/>
    <mergeCell ref="O350:O351"/>
    <mergeCell ref="O375:O376"/>
    <mergeCell ref="O401:O402"/>
    <mergeCell ref="O430:O431"/>
    <mergeCell ref="O457:O458"/>
    <mergeCell ref="O486:O487"/>
    <mergeCell ref="O513:O514"/>
    <mergeCell ref="O541:O542"/>
    <mergeCell ref="O569:O570"/>
    <mergeCell ref="R11:R13"/>
    <mergeCell ref="R44:R46"/>
    <mergeCell ref="R72:R74"/>
    <mergeCell ref="R108:R110"/>
    <mergeCell ref="R135:R137"/>
    <mergeCell ref="R162:R164"/>
    <mergeCell ref="R190:R192"/>
    <mergeCell ref="R218:R220"/>
    <mergeCell ref="R244:R246"/>
    <mergeCell ref="R276:R278"/>
    <mergeCell ref="R301:R303"/>
    <mergeCell ref="R325:R327"/>
    <mergeCell ref="R349:R351"/>
    <mergeCell ref="R374:R376"/>
    <mergeCell ref="R400:R402"/>
    <mergeCell ref="R429:R431"/>
    <mergeCell ref="R456:R458"/>
    <mergeCell ref="R485:R487"/>
    <mergeCell ref="R512:R514"/>
    <mergeCell ref="R540:R542"/>
    <mergeCell ref="R568:R570"/>
    <mergeCell ref="T70:T72"/>
    <mergeCell ref="T73:T74"/>
    <mergeCell ref="T75:T76"/>
    <mergeCell ref="T305:T306"/>
    <mergeCell ref="C72:E74"/>
    <mergeCell ref="C44:E46"/>
    <mergeCell ref="C11:E13"/>
    <mergeCell ref="C135:E137"/>
    <mergeCell ref="C108:E110"/>
    <mergeCell ref="C162:E164"/>
    <mergeCell ref="C190:E192"/>
    <mergeCell ref="C218:E220"/>
    <mergeCell ref="C244:E246"/>
    <mergeCell ref="C276:E278"/>
    <mergeCell ref="C301:E303"/>
    <mergeCell ref="C349:E351"/>
    <mergeCell ref="C325:E327"/>
    <mergeCell ref="C400:E402"/>
    <mergeCell ref="C374:E376"/>
    <mergeCell ref="C429:E431"/>
    <mergeCell ref="C512:E514"/>
    <mergeCell ref="C540:E542"/>
    <mergeCell ref="C568:E570"/>
    <mergeCell ref="C485:E487"/>
    <mergeCell ref="C456:E458"/>
  </mergeCells>
  <pageMargins left="0.236220472440945" right="0.354330708661417" top="0.354330708661417" bottom="0.196850393700787" header="0.236220472440945" footer="0.275590551181102"/>
  <pageSetup paperSize="5" scale="75" orientation="landscape" horizontalDpi="300" verticalDpi="300"/>
  <headerFooter alignWithMargins="0"/>
  <rowBreaks count="19" manualBreakCount="19">
    <brk id="61" max="19" man="1"/>
    <brk id="96" max="19" man="1"/>
    <brk id="124" max="19" man="1"/>
    <brk id="151" max="19" man="1"/>
    <brk id="179" max="19" man="1"/>
    <brk id="207" max="19" man="1"/>
    <brk id="233" max="19" man="1"/>
    <brk id="265" max="19" man="1"/>
    <brk id="290" max="19" man="1"/>
    <brk id="314" max="19" man="1"/>
    <brk id="338" max="19" man="1"/>
    <brk id="363" max="19" man="1"/>
    <brk id="389" max="19" man="1"/>
    <brk id="418" max="19" man="1"/>
    <brk id="445" max="19" man="1"/>
    <brk id="474" max="19" man="1"/>
    <brk id="501" max="19" man="1"/>
    <brk id="528" max="19" man="1"/>
    <brk id="55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CEC34"/>
  </sheetPr>
  <dimension ref="B1:W42"/>
  <sheetViews>
    <sheetView view="pageBreakPreview" zoomScale="75" zoomScalePageLayoutView="80" zoomScaleNormal="75" topLeftCell="B1" workbookViewId="0">
      <selection activeCell="K36" sqref="K36"/>
    </sheetView>
  </sheetViews>
  <sheetFormatPr defaultColWidth="9.27272727272727" defaultRowHeight="13"/>
  <cols>
    <col min="1" max="1" width="4" style="56" customWidth="1"/>
    <col min="2" max="2" width="6.54545454545455" style="57" customWidth="1"/>
    <col min="3" max="3" width="3.72727272727273" style="56" customWidth="1"/>
    <col min="4" max="4" width="2.45454545454545" style="56" customWidth="1"/>
    <col min="5" max="5" width="18.2727272727273" style="56" customWidth="1"/>
    <col min="6" max="6" width="57.8181818181818" style="56" customWidth="1"/>
    <col min="7" max="7" width="23.4545454545455" style="56" customWidth="1"/>
    <col min="8" max="8" width="12" style="56" customWidth="1"/>
    <col min="9" max="9" width="13.7272727272727" style="56" customWidth="1"/>
    <col min="10" max="10" width="11.7272727272727" style="56" customWidth="1"/>
    <col min="11" max="11" width="18.5454545454545" style="56" customWidth="1"/>
    <col min="12" max="12" width="22.8181818181818" style="56" customWidth="1"/>
    <col min="13" max="13" width="10.5454545454545" style="56" customWidth="1"/>
    <col min="14" max="14" width="22.7272727272727" style="56" customWidth="1"/>
    <col min="15" max="15" width="17.1818181818182" style="56" customWidth="1"/>
    <col min="16" max="16" width="14" style="56" customWidth="1"/>
    <col min="17" max="17" width="9.18181818181818" style="56" customWidth="1"/>
    <col min="18" max="18" width="3.54545454545455" style="56" customWidth="1"/>
    <col min="19" max="19" width="27.7272727272727" style="56" customWidth="1"/>
    <col min="20" max="20" width="15.7272727272727" style="56" customWidth="1"/>
    <col min="21" max="21" width="21.1818181818182" style="56" customWidth="1"/>
    <col min="22" max="22" width="20.2727272727273" style="56" customWidth="1"/>
    <col min="23" max="23" width="18.2727272727273" style="56" customWidth="1"/>
    <col min="24" max="16384" width="9.27272727272727" style="56"/>
  </cols>
  <sheetData>
    <row r="1" ht="14" spans="2:17">
      <c r="B1" s="58" t="s">
        <v>188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ht="14" spans="2:17">
      <c r="B2" s="58" t="s">
        <v>189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4" spans="2:17">
      <c r="B3" s="58" t="s">
        <v>89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="55" customFormat="1" ht="13.5" customHeight="1" spans="2:17">
      <c r="B4" s="59" t="s">
        <v>190</v>
      </c>
      <c r="C4" s="60"/>
      <c r="D4" s="60" t="s">
        <v>191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</row>
    <row r="5" s="55" customFormat="1" spans="2:19">
      <c r="B5" s="59" t="s">
        <v>192</v>
      </c>
      <c r="C5" s="60"/>
      <c r="D5" s="60" t="s">
        <v>193</v>
      </c>
      <c r="N5" s="92" t="str">
        <f>rincian!N70</f>
        <v>Keadaan Bulan Januari 2026</v>
      </c>
      <c r="P5" s="94"/>
      <c r="Q5" s="59"/>
      <c r="R5" s="122"/>
      <c r="S5" s="122"/>
    </row>
    <row r="6" ht="13.75" spans="2:19">
      <c r="B6" s="62"/>
      <c r="C6" s="63"/>
      <c r="P6" s="95"/>
      <c r="Q6" s="119"/>
      <c r="R6" s="57"/>
      <c r="S6" s="57"/>
    </row>
    <row r="7" ht="29.25" customHeight="1" spans="2:17">
      <c r="B7" s="64" t="s">
        <v>64</v>
      </c>
      <c r="C7" s="65" t="s">
        <v>194</v>
      </c>
      <c r="D7" s="65"/>
      <c r="E7" s="65"/>
      <c r="F7" s="65"/>
      <c r="G7" s="65" t="s">
        <v>195</v>
      </c>
      <c r="H7" s="65" t="s">
        <v>196</v>
      </c>
      <c r="I7" s="65" t="s">
        <v>197</v>
      </c>
      <c r="J7" s="65"/>
      <c r="K7" s="96" t="s">
        <v>11</v>
      </c>
      <c r="L7" s="96"/>
      <c r="M7" s="96"/>
      <c r="N7" s="65" t="s">
        <v>198</v>
      </c>
      <c r="O7" s="65" t="s">
        <v>199</v>
      </c>
      <c r="P7" s="65" t="s">
        <v>14</v>
      </c>
      <c r="Q7" s="123" t="s">
        <v>200</v>
      </c>
    </row>
    <row r="8" ht="18" customHeight="1" spans="2:17">
      <c r="B8" s="66"/>
      <c r="C8" s="67"/>
      <c r="D8" s="67"/>
      <c r="E8" s="67"/>
      <c r="F8" s="68"/>
      <c r="G8" s="67"/>
      <c r="H8" s="67"/>
      <c r="I8" s="68" t="s">
        <v>201</v>
      </c>
      <c r="J8" s="68" t="s">
        <v>202</v>
      </c>
      <c r="K8" s="68" t="s">
        <v>201</v>
      </c>
      <c r="L8" s="97" t="s">
        <v>203</v>
      </c>
      <c r="M8" s="97"/>
      <c r="N8" s="67"/>
      <c r="O8" s="67"/>
      <c r="P8" s="68"/>
      <c r="Q8" s="124"/>
    </row>
    <row r="9" spans="2:17">
      <c r="B9" s="69"/>
      <c r="C9" s="67"/>
      <c r="D9" s="67"/>
      <c r="E9" s="67"/>
      <c r="F9" s="68"/>
      <c r="G9" s="67"/>
      <c r="H9" s="67"/>
      <c r="I9" s="67"/>
      <c r="J9" s="67"/>
      <c r="K9" s="67"/>
      <c r="L9" s="97" t="s">
        <v>204</v>
      </c>
      <c r="M9" s="97" t="s">
        <v>19</v>
      </c>
      <c r="N9" s="67"/>
      <c r="O9" s="67"/>
      <c r="P9" s="67"/>
      <c r="Q9" s="125"/>
    </row>
    <row r="10" ht="17.15" customHeight="1" spans="2:21">
      <c r="B10" s="70">
        <v>1</v>
      </c>
      <c r="C10" s="71">
        <v>2</v>
      </c>
      <c r="D10" s="71"/>
      <c r="E10" s="71"/>
      <c r="F10" s="71">
        <v>3</v>
      </c>
      <c r="G10" s="71">
        <v>4</v>
      </c>
      <c r="H10" s="71">
        <v>5</v>
      </c>
      <c r="I10" s="71">
        <v>6</v>
      </c>
      <c r="J10" s="71">
        <v>7</v>
      </c>
      <c r="K10" s="71">
        <v>8</v>
      </c>
      <c r="L10" s="71">
        <v>9</v>
      </c>
      <c r="M10" s="71">
        <v>10</v>
      </c>
      <c r="N10" s="71">
        <v>11</v>
      </c>
      <c r="O10" s="71">
        <v>12</v>
      </c>
      <c r="P10" s="71">
        <v>13</v>
      </c>
      <c r="Q10" s="126">
        <v>14</v>
      </c>
      <c r="R10" s="57"/>
      <c r="T10" s="57"/>
      <c r="U10" s="57"/>
    </row>
    <row r="11" ht="35.25" hidden="1" customHeight="1" spans="2:20">
      <c r="B11" s="72">
        <v>1</v>
      </c>
      <c r="C11" s="73" t="str">
        <f>rincian!P32</f>
        <v>ARMAN,S.Sos</v>
      </c>
      <c r="D11" s="74"/>
      <c r="E11" s="74"/>
      <c r="F11" s="75" t="str">
        <f>rincian!E8</f>
        <v>Penyusunan Dokumen Perencanaan Perangkat Daerah </v>
      </c>
      <c r="G11" s="76">
        <f>rincian!I25</f>
        <v>0</v>
      </c>
      <c r="H11" s="77">
        <f>G11/G32*100</f>
        <v>0</v>
      </c>
      <c r="I11" s="98">
        <v>0</v>
      </c>
      <c r="J11" s="99">
        <v>0</v>
      </c>
      <c r="K11" s="77">
        <f>H11*I11/100</f>
        <v>0</v>
      </c>
      <c r="L11" s="100">
        <f>rincian!P25</f>
        <v>0</v>
      </c>
      <c r="M11" s="101">
        <f>K11</f>
        <v>0</v>
      </c>
      <c r="N11" s="102">
        <f t="shared" ref="N11:N22" si="0">G11-L11</f>
        <v>0</v>
      </c>
      <c r="O11" s="103"/>
      <c r="P11" s="74"/>
      <c r="Q11" s="127"/>
      <c r="S11" s="93">
        <f>G13+G14+G15</f>
        <v>1451973000</v>
      </c>
      <c r="T11" s="92"/>
    </row>
    <row r="12" ht="35.25" customHeight="1" spans="2:20">
      <c r="B12" s="72">
        <v>1</v>
      </c>
      <c r="C12" s="73" t="str">
        <f>rincian!P60</f>
        <v>ARMAN,S.Sos</v>
      </c>
      <c r="D12" s="74"/>
      <c r="E12" s="74"/>
      <c r="F12" s="75" t="str">
        <f>rincian!E41</f>
        <v>Penyusunan Dokumen Perencanaan Perangkat Daerah</v>
      </c>
      <c r="G12" s="76">
        <f>rincian!I53</f>
        <v>9330000</v>
      </c>
      <c r="H12" s="77">
        <f>G12/G32*100</f>
        <v>0.541877929364208</v>
      </c>
      <c r="I12" s="98">
        <f>L12/G12*100</f>
        <v>0</v>
      </c>
      <c r="J12" s="104">
        <f>L12/G12*100</f>
        <v>0</v>
      </c>
      <c r="K12" s="77">
        <f>H12*I12/100</f>
        <v>0</v>
      </c>
      <c r="L12" s="76">
        <f>rincian!P53</f>
        <v>0</v>
      </c>
      <c r="M12" s="101">
        <f>K12</f>
        <v>0</v>
      </c>
      <c r="N12" s="102">
        <f t="shared" si="0"/>
        <v>9330000</v>
      </c>
      <c r="O12" s="103"/>
      <c r="P12" s="74"/>
      <c r="Q12" s="127"/>
      <c r="S12" s="93">
        <f>'FORMAT BARU'!H64</f>
        <v>1678919000</v>
      </c>
      <c r="T12" s="92">
        <f>S12-S13</f>
        <v>0</v>
      </c>
    </row>
    <row r="13" ht="35.25" customHeight="1" spans="2:23">
      <c r="B13" s="78">
        <v>2</v>
      </c>
      <c r="C13" s="79" t="str">
        <f>C11</f>
        <v>ARMAN,S.Sos</v>
      </c>
      <c r="D13" s="80"/>
      <c r="E13" s="80"/>
      <c r="F13" s="81" t="str">
        <f>rincian!E69</f>
        <v>Penyediaan gaji dan Tunjangan ASN </v>
      </c>
      <c r="G13" s="82">
        <f>rincian!I88</f>
        <v>1438106000</v>
      </c>
      <c r="H13" s="77">
        <f>G13/G32*100</f>
        <v>83.5238908345385</v>
      </c>
      <c r="I13" s="98">
        <f t="shared" ref="I13:I31" si="1">L13/G13*100</f>
        <v>5.36518184334117</v>
      </c>
      <c r="J13" s="104">
        <f t="shared" ref="J13:J31" si="2">L13/G13*100</f>
        <v>5.36518184334117</v>
      </c>
      <c r="K13" s="77">
        <f t="shared" ref="K13:K31" si="3">H13*I13/100</f>
        <v>4.48120862590676</v>
      </c>
      <c r="L13" s="82">
        <f>rincian!P88</f>
        <v>77157002</v>
      </c>
      <c r="M13" s="101">
        <f t="shared" ref="M13:M31" si="4">K13</f>
        <v>4.48120862590676</v>
      </c>
      <c r="N13" s="102">
        <f t="shared" si="0"/>
        <v>1360948998</v>
      </c>
      <c r="O13" s="105"/>
      <c r="P13" s="80"/>
      <c r="Q13" s="128"/>
      <c r="S13" s="93">
        <f>SUM(G12:G25)</f>
        <v>1678919000</v>
      </c>
      <c r="W13" s="129">
        <v>5630000</v>
      </c>
    </row>
    <row r="14" ht="35.25" customHeight="1" spans="2:19">
      <c r="B14" s="72">
        <v>3</v>
      </c>
      <c r="C14" s="79" t="str">
        <f>C13</f>
        <v>ARMAN,S.Sos</v>
      </c>
      <c r="D14" s="80"/>
      <c r="E14" s="80"/>
      <c r="F14" s="81" t="str">
        <f>rincian!E105</f>
        <v>Koordinasi dan Penyusunan Laporan Keuangan Akhir Tahun SKPD</v>
      </c>
      <c r="G14" s="82">
        <f>rincian!I116</f>
        <v>7641000</v>
      </c>
      <c r="H14" s="77">
        <f>G14/G32*100</f>
        <v>0.443782342794417</v>
      </c>
      <c r="I14" s="98">
        <f t="shared" si="1"/>
        <v>0</v>
      </c>
      <c r="J14" s="104">
        <f t="shared" si="2"/>
        <v>0</v>
      </c>
      <c r="K14" s="77">
        <f t="shared" si="3"/>
        <v>0</v>
      </c>
      <c r="L14" s="82">
        <f>rincian!P116</f>
        <v>0</v>
      </c>
      <c r="M14" s="101">
        <f t="shared" si="4"/>
        <v>0</v>
      </c>
      <c r="N14" s="102">
        <f t="shared" si="0"/>
        <v>7641000</v>
      </c>
      <c r="O14" s="105"/>
      <c r="P14" s="80"/>
      <c r="Q14" s="128"/>
      <c r="S14" s="93">
        <f>G32-G13</f>
        <v>283684000</v>
      </c>
    </row>
    <row r="15" ht="51.65" customHeight="1" spans="2:17">
      <c r="B15" s="78">
        <v>4</v>
      </c>
      <c r="C15" s="79" t="str">
        <f>C14</f>
        <v>ARMAN,S.Sos</v>
      </c>
      <c r="D15" s="80"/>
      <c r="E15" s="80"/>
      <c r="F15" s="81" t="str">
        <f>rincian!E132</f>
        <v>Koordinasi dan Penyusunan Laporan Keuangan Bulanan/ Triwulanan/ Semesteran SKPD</v>
      </c>
      <c r="G15" s="82">
        <f>rincian!I143</f>
        <v>6226000</v>
      </c>
      <c r="H15" s="77">
        <f>G15/G32*100</f>
        <v>0.361600427462118</v>
      </c>
      <c r="I15" s="98">
        <f t="shared" si="1"/>
        <v>0</v>
      </c>
      <c r="J15" s="104">
        <f t="shared" si="2"/>
        <v>0</v>
      </c>
      <c r="K15" s="77">
        <f t="shared" si="3"/>
        <v>0</v>
      </c>
      <c r="L15" s="82">
        <f>rincian!P143</f>
        <v>0</v>
      </c>
      <c r="M15" s="101">
        <f t="shared" si="4"/>
        <v>0</v>
      </c>
      <c r="N15" s="102">
        <f t="shared" si="0"/>
        <v>6226000</v>
      </c>
      <c r="O15" s="105"/>
      <c r="P15" s="80"/>
      <c r="Q15" s="128"/>
    </row>
    <row r="16" ht="51.65" customHeight="1" spans="2:17">
      <c r="B16" s="72">
        <v>5</v>
      </c>
      <c r="C16" s="79" t="str">
        <f>C15</f>
        <v>ARMAN,S.Sos</v>
      </c>
      <c r="D16" s="80"/>
      <c r="E16" s="80"/>
      <c r="F16" s="81" t="str">
        <f>rincian!E159</f>
        <v>Rekonsiliasi dan Penyusunan Laporan Barang Milik Daerah pada SKPD</v>
      </c>
      <c r="G16" s="82">
        <f>rincian!I171</f>
        <v>6599000</v>
      </c>
      <c r="H16" s="77">
        <f>G16/G32*100</f>
        <v>0.383263928818265</v>
      </c>
      <c r="I16" s="98">
        <f t="shared" si="1"/>
        <v>0</v>
      </c>
      <c r="J16" s="104">
        <f t="shared" si="2"/>
        <v>0</v>
      </c>
      <c r="K16" s="77">
        <f t="shared" si="3"/>
        <v>0</v>
      </c>
      <c r="L16" s="82">
        <f>rincian!P171</f>
        <v>0</v>
      </c>
      <c r="M16" s="101">
        <f t="shared" si="4"/>
        <v>0</v>
      </c>
      <c r="N16" s="102">
        <f t="shared" si="0"/>
        <v>6599000</v>
      </c>
      <c r="O16" s="105"/>
      <c r="P16" s="80"/>
      <c r="Q16" s="128"/>
    </row>
    <row r="17" ht="51.65" customHeight="1" spans="2:17">
      <c r="B17" s="72">
        <v>6</v>
      </c>
      <c r="C17" s="82" t="str">
        <f>rincian!P387</f>
        <v>NUR SYAMSI, S.Sos</v>
      </c>
      <c r="D17" s="83"/>
      <c r="E17" s="84"/>
      <c r="F17" s="81" t="str">
        <f>rincian!E371</f>
        <v>Penyediaan Peralatan dan Perlengkapan Kantor</v>
      </c>
      <c r="G17" s="82">
        <f>rincian!I380</f>
        <v>17850000</v>
      </c>
      <c r="H17" s="77">
        <f>G17/G32*100</f>
        <v>1.03671179412123</v>
      </c>
      <c r="I17" s="98">
        <f t="shared" si="1"/>
        <v>0</v>
      </c>
      <c r="J17" s="104">
        <f t="shared" si="2"/>
        <v>0</v>
      </c>
      <c r="K17" s="77">
        <f t="shared" si="3"/>
        <v>0</v>
      </c>
      <c r="L17" s="82">
        <f>rincian!P380</f>
        <v>0</v>
      </c>
      <c r="M17" s="101">
        <f t="shared" si="4"/>
        <v>0</v>
      </c>
      <c r="N17" s="102">
        <f t="shared" si="0"/>
        <v>17850000</v>
      </c>
      <c r="O17" s="105"/>
      <c r="P17" s="80"/>
      <c r="Q17" s="128"/>
    </row>
    <row r="18" ht="43.9" customHeight="1" spans="2:17">
      <c r="B18" s="78">
        <v>7</v>
      </c>
      <c r="C18" s="85" t="s">
        <v>205</v>
      </c>
      <c r="D18" s="86"/>
      <c r="E18" s="87"/>
      <c r="F18" s="81" t="str">
        <f>rincian!E187</f>
        <v>Penyediaan Barang Cetakan dan Penggandaan</v>
      </c>
      <c r="G18" s="82">
        <f>rincian!I199</f>
        <v>2730000</v>
      </c>
      <c r="H18" s="77">
        <f>G18/G32*100</f>
        <v>0.158555921453836</v>
      </c>
      <c r="I18" s="98">
        <f t="shared" si="1"/>
        <v>0</v>
      </c>
      <c r="J18" s="104">
        <f t="shared" si="2"/>
        <v>0</v>
      </c>
      <c r="K18" s="77">
        <f t="shared" si="3"/>
        <v>0</v>
      </c>
      <c r="L18" s="82">
        <f>rincian!P199</f>
        <v>0</v>
      </c>
      <c r="M18" s="101">
        <f t="shared" si="4"/>
        <v>0</v>
      </c>
      <c r="N18" s="102">
        <f t="shared" si="0"/>
        <v>2730000</v>
      </c>
      <c r="O18" s="106"/>
      <c r="P18" s="80"/>
      <c r="Q18" s="128"/>
    </row>
    <row r="19" ht="35.25" customHeight="1" spans="2:17">
      <c r="B19" s="78">
        <v>8</v>
      </c>
      <c r="C19" s="79" t="str">
        <f>rincian!P232</f>
        <v>FERI ADY, S.ST</v>
      </c>
      <c r="D19" s="80"/>
      <c r="E19" s="80"/>
      <c r="F19" s="81" t="str">
        <f>rincian!E215</f>
        <v>Penyelenggaraan Rapat Koordinasi dan Konsultasi SKPD</v>
      </c>
      <c r="G19" s="82">
        <f>rincian!I225</f>
        <v>17936000</v>
      </c>
      <c r="H19" s="77">
        <f>G19/G32*100</f>
        <v>1.04170659604249</v>
      </c>
      <c r="I19" s="98">
        <f t="shared" si="1"/>
        <v>0</v>
      </c>
      <c r="J19" s="104">
        <f t="shared" si="2"/>
        <v>0</v>
      </c>
      <c r="K19" s="77">
        <f t="shared" si="3"/>
        <v>0</v>
      </c>
      <c r="L19" s="82">
        <f>rincian!P225</f>
        <v>0</v>
      </c>
      <c r="M19" s="101">
        <f t="shared" si="4"/>
        <v>0</v>
      </c>
      <c r="N19" s="102">
        <f t="shared" si="0"/>
        <v>17936000</v>
      </c>
      <c r="O19" s="106"/>
      <c r="P19" s="80"/>
      <c r="Q19" s="128"/>
    </row>
    <row r="20" ht="35.25" customHeight="1" spans="2:17">
      <c r="B20" s="72"/>
      <c r="C20" s="82"/>
      <c r="D20" s="80"/>
      <c r="E20" s="80"/>
      <c r="F20" s="81">
        <f>rincian!E397</f>
        <v>0</v>
      </c>
      <c r="G20" s="82">
        <f>rincian!I406</f>
        <v>0</v>
      </c>
      <c r="H20" s="77">
        <f>G20/G32*100</f>
        <v>0</v>
      </c>
      <c r="I20" s="98">
        <v>0</v>
      </c>
      <c r="J20" s="104">
        <v>0</v>
      </c>
      <c r="K20" s="77">
        <f t="shared" si="3"/>
        <v>0</v>
      </c>
      <c r="L20" s="82">
        <f>rincian!P406</f>
        <v>0</v>
      </c>
      <c r="M20" s="101">
        <f t="shared" si="4"/>
        <v>0</v>
      </c>
      <c r="N20" s="102">
        <f t="shared" si="0"/>
        <v>0</v>
      </c>
      <c r="O20" s="106"/>
      <c r="P20" s="80"/>
      <c r="Q20" s="128"/>
    </row>
    <row r="21" ht="35.25" customHeight="1" spans="2:17">
      <c r="B21" s="72">
        <v>9</v>
      </c>
      <c r="C21" s="79" t="str">
        <f>C19</f>
        <v>FERI ADY, S.ST</v>
      </c>
      <c r="D21" s="80"/>
      <c r="E21" s="80"/>
      <c r="F21" s="81" t="str">
        <f>rincian!E241</f>
        <v> Penyediaan Jasa Pelayanan Umum Kantor</v>
      </c>
      <c r="G21" s="82">
        <f>rincian!I257</f>
        <v>125361000</v>
      </c>
      <c r="H21" s="77">
        <f>G21/G32*100</f>
        <v>7.28085306570488</v>
      </c>
      <c r="I21" s="98">
        <f t="shared" si="1"/>
        <v>0</v>
      </c>
      <c r="J21" s="104">
        <f t="shared" si="2"/>
        <v>0</v>
      </c>
      <c r="K21" s="77">
        <f t="shared" si="3"/>
        <v>0</v>
      </c>
      <c r="L21" s="82">
        <f>rincian!P257</f>
        <v>0</v>
      </c>
      <c r="M21" s="101">
        <f t="shared" si="4"/>
        <v>0</v>
      </c>
      <c r="N21" s="102">
        <f t="shared" si="0"/>
        <v>125361000</v>
      </c>
      <c r="O21" s="106"/>
      <c r="P21" s="80"/>
      <c r="Q21" s="128"/>
    </row>
    <row r="22" ht="66.65" customHeight="1" spans="2:20">
      <c r="B22" s="78">
        <v>10</v>
      </c>
      <c r="C22" s="79" t="str">
        <f>C21</f>
        <v>FERI ADY, S.ST</v>
      </c>
      <c r="D22" s="80"/>
      <c r="E22" s="80"/>
      <c r="F22" s="81" t="str">
        <f>rincian!E273</f>
        <v>Penyediaan Jasa Komunikasi, Sumber Daya Air dan Listrik</v>
      </c>
      <c r="G22" s="82">
        <f>rincian!I282</f>
        <v>8150000</v>
      </c>
      <c r="H22" s="77">
        <f>G22/G32*100</f>
        <v>0.473344600677202</v>
      </c>
      <c r="I22" s="98">
        <f t="shared" si="1"/>
        <v>0</v>
      </c>
      <c r="J22" s="104">
        <f t="shared" si="2"/>
        <v>0</v>
      </c>
      <c r="K22" s="77">
        <f t="shared" si="3"/>
        <v>0</v>
      </c>
      <c r="L22" s="82">
        <f>rincian!P282</f>
        <v>0</v>
      </c>
      <c r="M22" s="101">
        <f t="shared" si="4"/>
        <v>0</v>
      </c>
      <c r="N22" s="102">
        <f t="shared" si="0"/>
        <v>8150000</v>
      </c>
      <c r="O22" s="105"/>
      <c r="P22" s="80"/>
      <c r="Q22" s="128"/>
      <c r="T22" s="92"/>
    </row>
    <row r="23" ht="55.15" customHeight="1" spans="2:17">
      <c r="B23" s="72">
        <v>11</v>
      </c>
      <c r="C23" s="82" t="str">
        <f>rincian!P313</f>
        <v>FERI ADY, S.ST</v>
      </c>
      <c r="D23" s="80"/>
      <c r="E23" s="80"/>
      <c r="F23" s="81" t="str">
        <f>rincian!E298</f>
        <v>Penyediaan Jasa Pemeliharaan, Biaya Pemeliharaan, dan Pajak Kendaraan Perorangan Dinas atau Kendaraan Dinas Jabatan</v>
      </c>
      <c r="G23" s="82">
        <f>rincian!I306</f>
        <v>33630000</v>
      </c>
      <c r="H23" s="77">
        <f>G23/G32*100</f>
        <v>1.95319986757967</v>
      </c>
      <c r="I23" s="98">
        <f t="shared" si="1"/>
        <v>0</v>
      </c>
      <c r="J23" s="104">
        <f t="shared" si="2"/>
        <v>0</v>
      </c>
      <c r="K23" s="77">
        <f t="shared" si="3"/>
        <v>0</v>
      </c>
      <c r="L23" s="82">
        <f>rincian!P306</f>
        <v>0</v>
      </c>
      <c r="M23" s="101">
        <f t="shared" si="4"/>
        <v>0</v>
      </c>
      <c r="N23" s="102">
        <f t="shared" ref="N23:N31" si="5">G23-L23</f>
        <v>33630000</v>
      </c>
      <c r="O23" s="106"/>
      <c r="P23" s="80"/>
      <c r="Q23" s="128"/>
    </row>
    <row r="24" ht="46.9" customHeight="1" spans="2:20">
      <c r="B24" s="78">
        <v>12</v>
      </c>
      <c r="C24" s="79" t="str">
        <f>C23</f>
        <v>FERI ADY, S.ST</v>
      </c>
      <c r="D24" s="80"/>
      <c r="E24" s="80"/>
      <c r="F24" s="81" t="str">
        <f>rincian!E322</f>
        <v>Penyediaan Jasa Pemeliharaan, Biaya Pemeliharaan, Pajak dan Perizinan Kendaraan Dinas Operasional atau Lapangan</v>
      </c>
      <c r="G24" s="82">
        <f>rincian!I330</f>
        <v>0</v>
      </c>
      <c r="H24" s="77">
        <f>G24/G32*100</f>
        <v>0</v>
      </c>
      <c r="I24" s="98">
        <v>0</v>
      </c>
      <c r="J24" s="104">
        <v>0</v>
      </c>
      <c r="K24" s="77">
        <f t="shared" si="3"/>
        <v>0</v>
      </c>
      <c r="L24" s="82">
        <f>rincian!P330</f>
        <v>0</v>
      </c>
      <c r="M24" s="101">
        <f t="shared" si="4"/>
        <v>0</v>
      </c>
      <c r="N24" s="102">
        <f t="shared" si="5"/>
        <v>0</v>
      </c>
      <c r="O24" s="106"/>
      <c r="P24" s="80"/>
      <c r="Q24" s="128"/>
      <c r="T24" s="92">
        <f>T25-T26</f>
        <v>815449849</v>
      </c>
    </row>
    <row r="25" ht="46.5" customHeight="1" spans="2:20">
      <c r="B25" s="72">
        <v>13</v>
      </c>
      <c r="C25" s="79" t="str">
        <f>C24</f>
        <v>FERI ADY, S.ST</v>
      </c>
      <c r="D25" s="80"/>
      <c r="E25" s="80"/>
      <c r="F25" s="81" t="str">
        <f>rincian!E346</f>
        <v>Pemeliharaan Peralatan dan Mesin Lainnya</v>
      </c>
      <c r="G25" s="82">
        <f>rincian!I355</f>
        <v>5360000</v>
      </c>
      <c r="H25" s="77">
        <f>G25/G32*100</f>
        <v>0.311303933696908</v>
      </c>
      <c r="I25" s="98">
        <v>0</v>
      </c>
      <c r="J25" s="104">
        <v>0</v>
      </c>
      <c r="K25" s="77">
        <f t="shared" si="3"/>
        <v>0</v>
      </c>
      <c r="L25" s="82">
        <f>rincian!P355</f>
        <v>0</v>
      </c>
      <c r="M25" s="101">
        <f t="shared" si="4"/>
        <v>0</v>
      </c>
      <c r="N25" s="102">
        <f t="shared" si="5"/>
        <v>5360000</v>
      </c>
      <c r="O25" s="106"/>
      <c r="P25" s="80"/>
      <c r="Q25" s="128"/>
      <c r="T25" s="130">
        <v>444961104</v>
      </c>
    </row>
    <row r="26" ht="71.25" customHeight="1" spans="2:20">
      <c r="B26" s="78">
        <v>14</v>
      </c>
      <c r="C26" s="82" t="str">
        <f>rincian!P444</f>
        <v>DJUMRIYANA,S.E.,M.Tr.A.P.</v>
      </c>
      <c r="D26" s="82"/>
      <c r="E26" s="82"/>
      <c r="F26" s="81" t="str">
        <f>rincian!E426</f>
        <v>Peningkatan Efektifitas Kegiatan Pemerintahan di Wilayah Kecamatan</v>
      </c>
      <c r="G26" s="82">
        <f>rincian!I437</f>
        <v>5000000</v>
      </c>
      <c r="H26" s="88">
        <f>G26/G32*100</f>
        <v>0.290395460538161</v>
      </c>
      <c r="I26" s="107">
        <f t="shared" si="1"/>
        <v>0</v>
      </c>
      <c r="J26" s="108">
        <f t="shared" si="2"/>
        <v>0</v>
      </c>
      <c r="K26" s="77">
        <f t="shared" si="3"/>
        <v>0</v>
      </c>
      <c r="L26" s="82">
        <f>rincian!P437</f>
        <v>0</v>
      </c>
      <c r="M26" s="101">
        <f t="shared" si="4"/>
        <v>0</v>
      </c>
      <c r="N26" s="102">
        <f t="shared" si="5"/>
        <v>5000000</v>
      </c>
      <c r="O26" s="106"/>
      <c r="P26" s="80"/>
      <c r="Q26" s="128"/>
      <c r="S26" s="130">
        <v>447645747</v>
      </c>
      <c r="T26" s="92">
        <f>L32-S26</f>
        <v>-370488745</v>
      </c>
    </row>
    <row r="27" ht="99.4" customHeight="1" spans="2:20">
      <c r="B27" s="78">
        <v>15</v>
      </c>
      <c r="C27" s="79" t="str">
        <f>rincian!P473</f>
        <v>NUR SYAMSI, S.Sos</v>
      </c>
      <c r="D27" s="80"/>
      <c r="E27" s="80"/>
      <c r="F27" s="81" t="str">
        <f>rincian!E453</f>
        <v>Fasilitasi Penyusunan Perencanaan Pembangunan Partisipatif</v>
      </c>
      <c r="G27" s="82">
        <f>rincian!I466</f>
        <v>14209000</v>
      </c>
      <c r="H27" s="88">
        <f>G27/G32*100</f>
        <v>0.825245819757345</v>
      </c>
      <c r="I27" s="107">
        <f t="shared" si="1"/>
        <v>0</v>
      </c>
      <c r="J27" s="108">
        <f t="shared" si="2"/>
        <v>0</v>
      </c>
      <c r="K27" s="77">
        <f t="shared" si="3"/>
        <v>0</v>
      </c>
      <c r="L27" s="82">
        <f>rincian!P466</f>
        <v>0</v>
      </c>
      <c r="M27" s="101">
        <f t="shared" si="4"/>
        <v>0</v>
      </c>
      <c r="N27" s="102">
        <f t="shared" si="5"/>
        <v>14209000</v>
      </c>
      <c r="O27" s="106"/>
      <c r="P27" s="80"/>
      <c r="Q27" s="128"/>
      <c r="S27" s="130">
        <v>27000000</v>
      </c>
      <c r="T27" s="92"/>
    </row>
    <row r="28" ht="86.65" customHeight="1" spans="2:20">
      <c r="B28" s="78">
        <v>16</v>
      </c>
      <c r="C28" s="79" t="str">
        <f>rincian!P500</f>
        <v>ARUNG,A.Md.</v>
      </c>
      <c r="D28" s="80"/>
      <c r="E28" s="80"/>
      <c r="F28" s="81" t="str">
        <f>rincian!E482</f>
        <v>Peningkatan Efektifitas Kegiatan Pemberdayaan Masyarakat di Wilayah Kecamatan</v>
      </c>
      <c r="G28" s="82">
        <f>rincian!I493</f>
        <v>4800000</v>
      </c>
      <c r="H28" s="88">
        <f>G28/G32*100</f>
        <v>0.278779642116634</v>
      </c>
      <c r="I28" s="107">
        <f t="shared" si="1"/>
        <v>0</v>
      </c>
      <c r="J28" s="108">
        <f t="shared" si="2"/>
        <v>0</v>
      </c>
      <c r="K28" s="77">
        <f t="shared" si="3"/>
        <v>0</v>
      </c>
      <c r="L28" s="82">
        <f>rincian!P493</f>
        <v>0</v>
      </c>
      <c r="M28" s="101">
        <f t="shared" si="4"/>
        <v>0</v>
      </c>
      <c r="N28" s="102">
        <f t="shared" si="5"/>
        <v>4800000</v>
      </c>
      <c r="O28" s="106"/>
      <c r="P28" s="80"/>
      <c r="Q28" s="128"/>
      <c r="S28" s="131">
        <f>G32-L32</f>
        <v>1644632998</v>
      </c>
      <c r="T28" s="92">
        <f>S28-L13</f>
        <v>1567475996</v>
      </c>
    </row>
    <row r="29" ht="86.65" customHeight="1" spans="2:21">
      <c r="B29" s="78">
        <v>17</v>
      </c>
      <c r="C29" s="82" t="str">
        <f>C23</f>
        <v>FERI ADY, S.ST</v>
      </c>
      <c r="D29" s="82"/>
      <c r="E29" s="82"/>
      <c r="F29" s="81" t="str">
        <f>rincian!E537</f>
        <v>Sinergitas dengan kepolisian Negara Republik Indonesia , Tentara Nasional Indonesia  dan Instansi vertikal di wiilayah Kecamatan</v>
      </c>
      <c r="G29" s="82">
        <f>rincian!I549</f>
        <v>7500000</v>
      </c>
      <c r="H29" s="88">
        <f>G29/G32*100</f>
        <v>0.435593190807241</v>
      </c>
      <c r="I29" s="107">
        <f t="shared" si="1"/>
        <v>0</v>
      </c>
      <c r="J29" s="108">
        <f t="shared" si="2"/>
        <v>0</v>
      </c>
      <c r="K29" s="77">
        <f t="shared" si="3"/>
        <v>0</v>
      </c>
      <c r="L29" s="109">
        <f>rincian!P549</f>
        <v>0</v>
      </c>
      <c r="M29" s="101">
        <f t="shared" si="4"/>
        <v>0</v>
      </c>
      <c r="N29" s="102">
        <f t="shared" si="5"/>
        <v>7500000</v>
      </c>
      <c r="O29" s="110"/>
      <c r="P29" s="111"/>
      <c r="Q29" s="132"/>
      <c r="S29" s="131"/>
      <c r="T29" s="92"/>
      <c r="U29" s="92">
        <f>SUM(N12:N31)</f>
        <v>1644632998</v>
      </c>
    </row>
    <row r="30" ht="86.65" customHeight="1" spans="2:21">
      <c r="B30" s="78">
        <v>18</v>
      </c>
      <c r="C30" s="82" t="str">
        <f>rincian!P526</f>
        <v>LAILA WAHYUNI,ST.</v>
      </c>
      <c r="D30" s="82"/>
      <c r="E30" s="82"/>
      <c r="F30" s="81" t="str">
        <f>rincian!E509</f>
        <v>Pembinaan Kerukunan Antar Suku dan Intra Suku, Umat Beragama, Ras, dan Golongan Lainnya Guna Mewujudkan Stabilitas Keamanan Lokal,Regional dan Nasional</v>
      </c>
      <c r="G30" s="82">
        <f>rincian!I519</f>
        <v>6900000</v>
      </c>
      <c r="H30" s="88">
        <f>G30/G32*100</f>
        <v>0.400745735542662</v>
      </c>
      <c r="I30" s="107">
        <f t="shared" si="1"/>
        <v>0</v>
      </c>
      <c r="J30" s="108"/>
      <c r="K30" s="77"/>
      <c r="L30" s="109">
        <f>rincian!P519</f>
        <v>0</v>
      </c>
      <c r="M30" s="101"/>
      <c r="N30" s="102">
        <f t="shared" si="5"/>
        <v>6900000</v>
      </c>
      <c r="O30" s="110"/>
      <c r="P30" s="111"/>
      <c r="Q30" s="132"/>
      <c r="S30" s="131"/>
      <c r="T30" s="92"/>
      <c r="U30" s="92"/>
    </row>
    <row r="31" ht="96.75" customHeight="1" spans="2:22">
      <c r="B31" s="78">
        <v>19</v>
      </c>
      <c r="C31" s="82" t="str">
        <f>rincian!P588</f>
        <v>FERI ADY, S.ST</v>
      </c>
      <c r="D31" s="82"/>
      <c r="E31" s="82"/>
      <c r="F31" s="81" t="str">
        <f>rincian!E565</f>
        <v>Pembinaan wawasan kebangsaan dan Ketahanan Nasional dalam rangka memantapkan Pengamalan Pancasila, Pelaksanaan Undang-Undang Dasar Negara Republik Indonesia tahun 1945 Pelestarian Bhinneka Tunggal Ika  serta pemertahanan dan pemeliharaan Keutuhan negara Kesatuan Republik Indonesia </v>
      </c>
      <c r="G31" s="82">
        <f>rincian!I581</f>
        <v>4462000</v>
      </c>
      <c r="H31" s="88">
        <f>G31/G32*100</f>
        <v>0.259148908984255</v>
      </c>
      <c r="I31" s="107">
        <f t="shared" si="1"/>
        <v>0</v>
      </c>
      <c r="J31" s="108">
        <f t="shared" si="2"/>
        <v>0</v>
      </c>
      <c r="K31" s="77">
        <f t="shared" si="3"/>
        <v>0</v>
      </c>
      <c r="L31" s="109">
        <f>rincian!P581</f>
        <v>0</v>
      </c>
      <c r="M31" s="101">
        <f t="shared" si="4"/>
        <v>0</v>
      </c>
      <c r="N31" s="102">
        <f t="shared" si="5"/>
        <v>4462000</v>
      </c>
      <c r="O31" s="110"/>
      <c r="P31" s="111"/>
      <c r="Q31" s="132"/>
      <c r="S31" s="130">
        <f>N32-N13</f>
        <v>283684000</v>
      </c>
      <c r="T31" s="92">
        <f>L13+T28</f>
        <v>1644632998</v>
      </c>
      <c r="U31" s="133">
        <v>13800000</v>
      </c>
      <c r="V31" s="134">
        <f>S31-U31</f>
        <v>269884000</v>
      </c>
    </row>
    <row r="32" ht="24.4" customHeight="1" spans="2:19">
      <c r="B32" s="89" t="s">
        <v>206</v>
      </c>
      <c r="C32" s="90"/>
      <c r="D32" s="90"/>
      <c r="E32" s="90"/>
      <c r="F32" s="90"/>
      <c r="G32" s="91">
        <f>SUM(G12:G31)</f>
        <v>1721790000</v>
      </c>
      <c r="H32" s="91">
        <f>SUM(H13:H31)</f>
        <v>99.4581220706358</v>
      </c>
      <c r="I32" s="112"/>
      <c r="J32" s="113"/>
      <c r="K32" s="113">
        <f>SUM(K12:K31)</f>
        <v>4.48120862590676</v>
      </c>
      <c r="L32" s="91">
        <f>SUM(L12:L31)</f>
        <v>77157002</v>
      </c>
      <c r="M32" s="113">
        <f>SUM(M12:M31)</f>
        <v>4.48120862590676</v>
      </c>
      <c r="N32" s="91">
        <f>SUM(N12:N31)</f>
        <v>1644632998</v>
      </c>
      <c r="O32" s="114"/>
      <c r="P32" s="115"/>
      <c r="Q32" s="135"/>
      <c r="S32" s="130">
        <v>106739573</v>
      </c>
    </row>
    <row r="33" ht="15.75" customHeight="1" spans="13:22">
      <c r="M33" s="116"/>
      <c r="S33" s="93" t="e">
        <f>#REF!-S34-S35</f>
        <v>#REF!</v>
      </c>
      <c r="V33" s="129" t="e">
        <f>#REF!+#REF!</f>
        <v>#REF!</v>
      </c>
    </row>
    <row r="34" ht="18.75" customHeight="1" spans="7:22">
      <c r="G34" s="92"/>
      <c r="L34" s="117"/>
      <c r="N34" s="118" t="str">
        <f>rincian!P90</f>
        <v>Polebunging, 31 Januari 2026</v>
      </c>
      <c r="S34" s="56">
        <v>71440000</v>
      </c>
      <c r="V34" s="129">
        <v>1722593610</v>
      </c>
    </row>
    <row r="35" ht="15" customHeight="1" spans="12:22">
      <c r="L35" s="93"/>
      <c r="N35" s="119" t="s">
        <v>207</v>
      </c>
      <c r="S35" s="56">
        <v>10000000</v>
      </c>
      <c r="V35" s="92" t="e">
        <f>V33-V34</f>
        <v>#REF!</v>
      </c>
    </row>
    <row r="36" spans="12:14">
      <c r="L36" s="120"/>
      <c r="N36" s="119"/>
    </row>
    <row r="37" spans="7:14">
      <c r="G37" s="92"/>
      <c r="N37" s="118"/>
    </row>
    <row r="38" ht="26.65" customHeight="1" spans="12:22">
      <c r="L38" s="93"/>
      <c r="N38" s="119"/>
      <c r="S38" s="136">
        <v>1355398911</v>
      </c>
      <c r="T38" s="93">
        <f>L32-L13</f>
        <v>0</v>
      </c>
      <c r="U38" s="137">
        <f>G32-G13</f>
        <v>283684000</v>
      </c>
      <c r="V38" s="138">
        <f>G32-V39</f>
        <v>97431295</v>
      </c>
    </row>
    <row r="39" ht="16.5" spans="7:22">
      <c r="G39" s="93">
        <f>G41/25000000</f>
        <v>10.55536</v>
      </c>
      <c r="N39" s="119"/>
      <c r="S39" s="139">
        <v>1082675905</v>
      </c>
      <c r="U39" s="137">
        <v>2017037705</v>
      </c>
      <c r="V39" s="140">
        <v>1624358705</v>
      </c>
    </row>
    <row r="40" ht="12" customHeight="1" spans="7:21">
      <c r="G40" s="93">
        <f>G41/6</f>
        <v>43980666.6666667</v>
      </c>
      <c r="H40" s="93">
        <f>1853654947-L32</f>
        <v>1776497945</v>
      </c>
      <c r="N40" s="121" t="s">
        <v>208</v>
      </c>
      <c r="S40" s="139">
        <f>S38-S39</f>
        <v>272723006</v>
      </c>
      <c r="U40" s="137">
        <v>1914978426</v>
      </c>
    </row>
    <row r="41" spans="7:22">
      <c r="G41" s="93">
        <f>G42-19800000</f>
        <v>263884000</v>
      </c>
      <c r="N41" s="118" t="s">
        <v>209</v>
      </c>
      <c r="U41" s="137">
        <f>U39-U40</f>
        <v>102059279</v>
      </c>
      <c r="V41" s="137">
        <v>362679000</v>
      </c>
    </row>
    <row r="42" spans="7:22">
      <c r="G42" s="93">
        <f>N32-N13</f>
        <v>283684000</v>
      </c>
      <c r="T42" s="93">
        <f>T38-S40</f>
        <v>-272723006</v>
      </c>
      <c r="V42" s="138">
        <f>V38-V41</f>
        <v>-265247705</v>
      </c>
    </row>
  </sheetData>
  <mergeCells count="25">
    <mergeCell ref="B1:Q1"/>
    <mergeCell ref="B2:Q2"/>
    <mergeCell ref="B3:Q3"/>
    <mergeCell ref="I7:J7"/>
    <mergeCell ref="K7:M7"/>
    <mergeCell ref="L8:M8"/>
    <mergeCell ref="C10:E10"/>
    <mergeCell ref="C18:E18"/>
    <mergeCell ref="C26:E26"/>
    <mergeCell ref="C29:E29"/>
    <mergeCell ref="C30:E30"/>
    <mergeCell ref="C31:E31"/>
    <mergeCell ref="B32:F32"/>
    <mergeCell ref="B7:B9"/>
    <mergeCell ref="F7:F9"/>
    <mergeCell ref="G7:G9"/>
    <mergeCell ref="H7:H9"/>
    <mergeCell ref="I8:I9"/>
    <mergeCell ref="J8:J9"/>
    <mergeCell ref="K8:K9"/>
    <mergeCell ref="N7:N9"/>
    <mergeCell ref="O7:O9"/>
    <mergeCell ref="P7:P9"/>
    <mergeCell ref="Q7:Q9"/>
    <mergeCell ref="C7:E9"/>
  </mergeCells>
  <pageMargins left="0.393700787401575" right="0.078740157480315" top="0.236220472440945" bottom="0.196850393700787" header="0.511811023622047" footer="0.275590551181102"/>
  <pageSetup paperSize="5" scale="43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112" zoomScaleNormal="112" topLeftCell="A5" workbookViewId="0">
      <selection activeCell="B20" sqref="B20"/>
    </sheetView>
  </sheetViews>
  <sheetFormatPr defaultColWidth="9" defaultRowHeight="12.5"/>
  <cols>
    <col min="2" max="2" width="25.5454545454545" customWidth="1"/>
    <col min="3" max="3" width="17.8181818181818" customWidth="1"/>
    <col min="4" max="4" width="16.2727272727273" customWidth="1"/>
    <col min="11" max="11" width="16.7272727272727" customWidth="1"/>
  </cols>
  <sheetData>
    <row r="1" ht="13.25"/>
    <row r="2" ht="13.25" spans="1:11">
      <c r="A2" s="1"/>
      <c r="B2" s="2"/>
      <c r="C2" s="2"/>
      <c r="D2" s="2"/>
      <c r="E2" s="3" t="s">
        <v>210</v>
      </c>
      <c r="F2" s="4"/>
      <c r="G2" s="4"/>
      <c r="H2" s="4"/>
      <c r="I2" s="4"/>
      <c r="J2" s="4"/>
      <c r="K2" s="44"/>
    </row>
    <row r="3" ht="13.25" spans="1:11">
      <c r="A3" s="5"/>
      <c r="B3" s="6"/>
      <c r="C3" s="6"/>
      <c r="D3" s="6"/>
      <c r="E3" s="7"/>
      <c r="F3" s="8"/>
      <c r="G3" s="8"/>
      <c r="H3" s="8"/>
      <c r="I3" s="8"/>
      <c r="J3" s="8"/>
      <c r="K3" s="45"/>
    </row>
    <row r="4" spans="1:11">
      <c r="A4" s="9"/>
      <c r="B4" s="10"/>
      <c r="C4" s="10"/>
      <c r="D4" s="10"/>
      <c r="E4" s="6"/>
      <c r="F4" s="11" t="s">
        <v>211</v>
      </c>
      <c r="G4" s="12"/>
      <c r="H4" s="12"/>
      <c r="I4" s="12"/>
      <c r="J4" s="46"/>
      <c r="K4" s="47"/>
    </row>
    <row r="5" ht="13.25" spans="1:11">
      <c r="A5" s="13" t="s">
        <v>212</v>
      </c>
      <c r="B5" s="14" t="s">
        <v>213</v>
      </c>
      <c r="C5" s="15" t="s">
        <v>214</v>
      </c>
      <c r="D5" s="14" t="s">
        <v>215</v>
      </c>
      <c r="E5" s="10"/>
      <c r="F5" s="7"/>
      <c r="G5" s="8"/>
      <c r="H5" s="8"/>
      <c r="I5" s="8"/>
      <c r="J5" s="43"/>
      <c r="K5" s="48"/>
    </row>
    <row r="6" ht="15.75" spans="1:11">
      <c r="A6" s="16"/>
      <c r="B6" s="17"/>
      <c r="C6" s="17"/>
      <c r="D6" s="17"/>
      <c r="E6" s="18" t="s">
        <v>216</v>
      </c>
      <c r="F6" s="19" t="s">
        <v>217</v>
      </c>
      <c r="G6" s="19" t="s">
        <v>218</v>
      </c>
      <c r="H6" s="18" t="s">
        <v>219</v>
      </c>
      <c r="I6" s="49" t="s">
        <v>220</v>
      </c>
      <c r="J6" s="18" t="s">
        <v>221</v>
      </c>
      <c r="K6" s="50" t="s">
        <v>222</v>
      </c>
    </row>
    <row r="7" ht="13.25" spans="1:11">
      <c r="A7" s="20">
        <v>7</v>
      </c>
      <c r="B7" s="21" t="s">
        <v>223</v>
      </c>
      <c r="C7" s="22"/>
      <c r="D7" s="23"/>
      <c r="E7" s="24"/>
      <c r="F7" s="25">
        <v>1991375512</v>
      </c>
      <c r="G7" s="25">
        <v>41696000</v>
      </c>
      <c r="H7" s="26">
        <v>0</v>
      </c>
      <c r="I7" s="26">
        <v>0</v>
      </c>
      <c r="J7" s="25">
        <v>2033071512</v>
      </c>
      <c r="K7" s="51"/>
    </row>
    <row r="8" ht="13.25" spans="1:11">
      <c r="A8" s="27">
        <v>44933</v>
      </c>
      <c r="B8" s="21" t="s">
        <v>224</v>
      </c>
      <c r="C8" s="22"/>
      <c r="D8" s="23"/>
      <c r="E8" s="24"/>
      <c r="F8" s="25">
        <v>1991375512</v>
      </c>
      <c r="G8" s="25">
        <v>41696000</v>
      </c>
      <c r="H8" s="26">
        <v>0</v>
      </c>
      <c r="I8" s="26">
        <v>0</v>
      </c>
      <c r="J8" s="25">
        <v>2033071512</v>
      </c>
      <c r="K8" s="51"/>
    </row>
    <row r="9" ht="16.9" customHeight="1" spans="1:11">
      <c r="A9" s="28" t="s">
        <v>225</v>
      </c>
      <c r="B9" s="29" t="s">
        <v>21</v>
      </c>
      <c r="C9" s="30"/>
      <c r="D9" s="31"/>
      <c r="E9" s="24"/>
      <c r="F9" s="32">
        <v>1937903512</v>
      </c>
      <c r="G9" s="32">
        <v>41696000</v>
      </c>
      <c r="H9" s="33">
        <v>0</v>
      </c>
      <c r="I9" s="33">
        <v>0</v>
      </c>
      <c r="J9" s="32">
        <v>1979599512</v>
      </c>
      <c r="K9" s="51"/>
    </row>
    <row r="10" ht="16.9" customHeight="1" spans="1:11">
      <c r="A10" s="28" t="s">
        <v>226</v>
      </c>
      <c r="B10" s="29" t="s">
        <v>58</v>
      </c>
      <c r="C10" s="30"/>
      <c r="D10" s="31"/>
      <c r="E10" s="24"/>
      <c r="F10" s="32">
        <v>10000000</v>
      </c>
      <c r="G10" s="33">
        <v>0</v>
      </c>
      <c r="H10" s="33">
        <v>0</v>
      </c>
      <c r="I10" s="33">
        <v>0</v>
      </c>
      <c r="J10" s="32">
        <v>10000000</v>
      </c>
      <c r="K10" s="51"/>
    </row>
    <row r="11" ht="13.25" spans="1:11">
      <c r="A11" s="28" t="s">
        <v>227</v>
      </c>
      <c r="B11" s="34" t="s">
        <v>90</v>
      </c>
      <c r="C11" s="34" t="s">
        <v>228</v>
      </c>
      <c r="D11" s="34" t="s">
        <v>229</v>
      </c>
      <c r="E11" s="33">
        <v>0</v>
      </c>
      <c r="F11" s="32">
        <v>10000000</v>
      </c>
      <c r="G11" s="33">
        <v>0</v>
      </c>
      <c r="H11" s="33">
        <v>0</v>
      </c>
      <c r="I11" s="33">
        <v>0</v>
      </c>
      <c r="J11" s="32">
        <v>10000000</v>
      </c>
      <c r="K11" s="52">
        <v>0</v>
      </c>
    </row>
    <row r="12" ht="13.25" spans="1:11">
      <c r="A12" s="28" t="s">
        <v>230</v>
      </c>
      <c r="B12" s="29" t="s">
        <v>22</v>
      </c>
      <c r="C12" s="30"/>
      <c r="D12" s="31"/>
      <c r="E12" s="24"/>
      <c r="F12" s="32">
        <v>1675970512</v>
      </c>
      <c r="G12" s="33">
        <v>0</v>
      </c>
      <c r="H12" s="33">
        <v>0</v>
      </c>
      <c r="I12" s="33">
        <v>0</v>
      </c>
      <c r="J12" s="32">
        <v>1675970512</v>
      </c>
      <c r="K12" s="51"/>
    </row>
    <row r="13" ht="13.25" spans="1:11">
      <c r="A13" s="28" t="s">
        <v>231</v>
      </c>
      <c r="B13" s="34" t="s">
        <v>232</v>
      </c>
      <c r="C13" s="34" t="s">
        <v>228</v>
      </c>
      <c r="D13" s="34" t="s">
        <v>229</v>
      </c>
      <c r="E13" s="33">
        <v>0</v>
      </c>
      <c r="F13" s="32">
        <v>1658231512</v>
      </c>
      <c r="G13" s="33">
        <v>0</v>
      </c>
      <c r="H13" s="33">
        <v>0</v>
      </c>
      <c r="I13" s="33">
        <v>0</v>
      </c>
      <c r="J13" s="32">
        <v>1658231512</v>
      </c>
      <c r="K13" s="52">
        <v>0</v>
      </c>
    </row>
    <row r="14" ht="14.75" spans="1:11">
      <c r="A14" s="28" t="s">
        <v>233</v>
      </c>
      <c r="B14" s="34" t="s">
        <v>118</v>
      </c>
      <c r="C14" s="34" t="s">
        <v>228</v>
      </c>
      <c r="D14" s="34" t="s">
        <v>229</v>
      </c>
      <c r="E14" s="33">
        <v>0</v>
      </c>
      <c r="F14" s="32">
        <v>7739000</v>
      </c>
      <c r="G14" s="33">
        <v>0</v>
      </c>
      <c r="H14" s="33">
        <v>0</v>
      </c>
      <c r="I14" s="33">
        <v>0</v>
      </c>
      <c r="J14" s="32">
        <v>7739000</v>
      </c>
      <c r="K14" s="52">
        <v>0</v>
      </c>
    </row>
    <row r="15" ht="14.75" spans="1:11">
      <c r="A15" s="28" t="s">
        <v>234</v>
      </c>
      <c r="B15" s="34" t="s">
        <v>120</v>
      </c>
      <c r="C15" s="34" t="s">
        <v>228</v>
      </c>
      <c r="D15" s="34" t="s">
        <v>229</v>
      </c>
      <c r="E15" s="33">
        <v>0</v>
      </c>
      <c r="F15" s="32">
        <v>10000000</v>
      </c>
      <c r="G15" s="33">
        <v>0</v>
      </c>
      <c r="H15" s="33">
        <v>0</v>
      </c>
      <c r="I15" s="33">
        <v>0</v>
      </c>
      <c r="J15" s="32">
        <v>10000000</v>
      </c>
      <c r="K15" s="52">
        <v>0</v>
      </c>
    </row>
    <row r="16" ht="13.25" spans="1:11">
      <c r="A16" s="28" t="s">
        <v>235</v>
      </c>
      <c r="B16" s="29" t="s">
        <v>122</v>
      </c>
      <c r="C16" s="30"/>
      <c r="D16" s="31"/>
      <c r="E16" s="24"/>
      <c r="F16" s="32">
        <v>7000000</v>
      </c>
      <c r="G16" s="33">
        <v>0</v>
      </c>
      <c r="H16" s="33">
        <v>0</v>
      </c>
      <c r="I16" s="33">
        <v>0</v>
      </c>
      <c r="J16" s="32">
        <v>7000000</v>
      </c>
      <c r="K16" s="51"/>
    </row>
    <row r="17" ht="14.75" spans="1:11">
      <c r="A17" s="28" t="s">
        <v>236</v>
      </c>
      <c r="B17" s="34" t="s">
        <v>123</v>
      </c>
      <c r="C17" s="34" t="s">
        <v>228</v>
      </c>
      <c r="D17" s="34" t="s">
        <v>229</v>
      </c>
      <c r="E17" s="33">
        <v>0</v>
      </c>
      <c r="F17" s="32">
        <v>7000000</v>
      </c>
      <c r="G17" s="33">
        <v>0</v>
      </c>
      <c r="H17" s="33">
        <v>0</v>
      </c>
      <c r="I17" s="33">
        <v>0</v>
      </c>
      <c r="J17" s="32">
        <v>7000000</v>
      </c>
      <c r="K17" s="52">
        <v>0</v>
      </c>
    </row>
    <row r="18" ht="13.25" spans="1:11">
      <c r="A18" s="28" t="s">
        <v>237</v>
      </c>
      <c r="B18" s="29" t="s">
        <v>25</v>
      </c>
      <c r="C18" s="30"/>
      <c r="D18" s="31"/>
      <c r="E18" s="24"/>
      <c r="F18" s="32">
        <v>42218000</v>
      </c>
      <c r="G18" s="32">
        <v>41696000</v>
      </c>
      <c r="H18" s="33">
        <v>0</v>
      </c>
      <c r="I18" s="33">
        <v>0</v>
      </c>
      <c r="J18" s="32">
        <v>83914000</v>
      </c>
      <c r="K18" s="51"/>
    </row>
    <row r="19" ht="13.25" spans="1:11">
      <c r="A19" s="28" t="s">
        <v>238</v>
      </c>
      <c r="B19" s="34" t="s">
        <v>26</v>
      </c>
      <c r="C19" s="34" t="s">
        <v>228</v>
      </c>
      <c r="D19" s="34" t="s">
        <v>229</v>
      </c>
      <c r="E19" s="33">
        <v>0</v>
      </c>
      <c r="F19" s="33">
        <v>0</v>
      </c>
      <c r="G19" s="32">
        <v>41696000</v>
      </c>
      <c r="H19" s="33">
        <v>0</v>
      </c>
      <c r="I19" s="33">
        <v>0</v>
      </c>
      <c r="J19" s="32">
        <v>41696000</v>
      </c>
      <c r="K19" s="52">
        <v>0</v>
      </c>
    </row>
    <row r="20" ht="14.75" spans="1:11">
      <c r="A20" s="28" t="s">
        <v>239</v>
      </c>
      <c r="B20" s="34" t="s">
        <v>240</v>
      </c>
      <c r="C20" s="34" t="s">
        <v>228</v>
      </c>
      <c r="D20" s="34" t="s">
        <v>229</v>
      </c>
      <c r="E20" s="33">
        <v>0</v>
      </c>
      <c r="F20" s="32">
        <v>1800000</v>
      </c>
      <c r="G20" s="33">
        <v>0</v>
      </c>
      <c r="H20" s="33">
        <v>0</v>
      </c>
      <c r="I20" s="33">
        <v>0</v>
      </c>
      <c r="J20" s="32">
        <v>1800000</v>
      </c>
      <c r="K20" s="52">
        <v>0</v>
      </c>
    </row>
    <row r="21" ht="13.25" spans="1:11">
      <c r="A21" s="28" t="s">
        <v>241</v>
      </c>
      <c r="B21" s="34" t="s">
        <v>135</v>
      </c>
      <c r="C21" s="34" t="s">
        <v>228</v>
      </c>
      <c r="D21" s="34" t="s">
        <v>229</v>
      </c>
      <c r="E21" s="33">
        <v>0</v>
      </c>
      <c r="F21" s="32">
        <v>40418000</v>
      </c>
      <c r="G21" s="33">
        <v>0</v>
      </c>
      <c r="H21" s="33">
        <v>0</v>
      </c>
      <c r="I21" s="33">
        <v>0</v>
      </c>
      <c r="J21" s="32">
        <v>40418000</v>
      </c>
      <c r="K21" s="52">
        <v>0</v>
      </c>
    </row>
    <row r="22" ht="16.9" customHeight="1" spans="1:11">
      <c r="A22" s="28" t="s">
        <v>242</v>
      </c>
      <c r="B22" s="29" t="s">
        <v>30</v>
      </c>
      <c r="C22" s="30"/>
      <c r="D22" s="31"/>
      <c r="E22" s="24"/>
      <c r="F22" s="32">
        <v>147235000</v>
      </c>
      <c r="G22" s="33">
        <v>0</v>
      </c>
      <c r="H22" s="33">
        <v>0</v>
      </c>
      <c r="I22" s="33">
        <v>0</v>
      </c>
      <c r="J22" s="32">
        <v>147235000</v>
      </c>
      <c r="K22" s="51"/>
    </row>
    <row r="23" ht="13.25" spans="1:11">
      <c r="A23" s="28" t="s">
        <v>243</v>
      </c>
      <c r="B23" s="34" t="s">
        <v>146</v>
      </c>
      <c r="C23" s="34" t="s">
        <v>228</v>
      </c>
      <c r="D23" s="34" t="s">
        <v>229</v>
      </c>
      <c r="E23" s="33">
        <v>0</v>
      </c>
      <c r="F23" s="32">
        <v>7207500</v>
      </c>
      <c r="G23" s="33">
        <v>0</v>
      </c>
      <c r="H23" s="33">
        <v>0</v>
      </c>
      <c r="I23" s="33">
        <v>0</v>
      </c>
      <c r="J23" s="32">
        <v>7207500</v>
      </c>
      <c r="K23" s="52">
        <v>0</v>
      </c>
    </row>
    <row r="24" ht="13.25" spans="1:11">
      <c r="A24" s="28" t="s">
        <v>244</v>
      </c>
      <c r="B24" s="34" t="s">
        <v>32</v>
      </c>
      <c r="C24" s="34" t="s">
        <v>228</v>
      </c>
      <c r="D24" s="34" t="s">
        <v>229</v>
      </c>
      <c r="E24" s="33">
        <v>0</v>
      </c>
      <c r="F24" s="32">
        <v>140027500</v>
      </c>
      <c r="G24" s="33">
        <v>0</v>
      </c>
      <c r="H24" s="33">
        <v>0</v>
      </c>
      <c r="I24" s="33">
        <v>0</v>
      </c>
      <c r="J24" s="32">
        <v>140027500</v>
      </c>
      <c r="K24" s="52">
        <v>0</v>
      </c>
    </row>
    <row r="25" ht="16.9" customHeight="1" spans="1:11">
      <c r="A25" s="28" t="s">
        <v>245</v>
      </c>
      <c r="B25" s="29" t="s">
        <v>33</v>
      </c>
      <c r="C25" s="30"/>
      <c r="D25" s="31"/>
      <c r="E25" s="24"/>
      <c r="F25" s="32">
        <v>55480000</v>
      </c>
      <c r="G25" s="33">
        <v>0</v>
      </c>
      <c r="H25" s="33">
        <v>0</v>
      </c>
      <c r="I25" s="33">
        <v>0</v>
      </c>
      <c r="J25" s="32">
        <v>55480000</v>
      </c>
      <c r="K25" s="51"/>
    </row>
    <row r="26" ht="21.75" spans="1:11">
      <c r="A26" s="28" t="s">
        <v>246</v>
      </c>
      <c r="B26" s="34" t="s">
        <v>151</v>
      </c>
      <c r="C26" s="34" t="s">
        <v>228</v>
      </c>
      <c r="D26" s="34" t="s">
        <v>229</v>
      </c>
      <c r="E26" s="33">
        <v>0</v>
      </c>
      <c r="F26" s="32">
        <v>33630000</v>
      </c>
      <c r="G26" s="33">
        <v>0</v>
      </c>
      <c r="H26" s="33">
        <v>0</v>
      </c>
      <c r="I26" s="33">
        <v>0</v>
      </c>
      <c r="J26" s="32">
        <v>33630000</v>
      </c>
      <c r="K26" s="52">
        <v>0</v>
      </c>
    </row>
    <row r="27" ht="21.75" spans="1:11">
      <c r="A27" s="28" t="s">
        <v>247</v>
      </c>
      <c r="B27" s="34" t="s">
        <v>154</v>
      </c>
      <c r="C27" s="34" t="s">
        <v>228</v>
      </c>
      <c r="D27" s="34" t="s">
        <v>229</v>
      </c>
      <c r="E27" s="33">
        <v>0</v>
      </c>
      <c r="F27" s="32">
        <v>18200000</v>
      </c>
      <c r="G27" s="33">
        <v>0</v>
      </c>
      <c r="H27" s="33">
        <v>0</v>
      </c>
      <c r="I27" s="33">
        <v>0</v>
      </c>
      <c r="J27" s="32">
        <v>18200000</v>
      </c>
      <c r="K27" s="52">
        <v>0</v>
      </c>
    </row>
    <row r="28" ht="13.25" spans="1:11">
      <c r="A28" s="28" t="s">
        <v>248</v>
      </c>
      <c r="B28" s="34" t="s">
        <v>36</v>
      </c>
      <c r="C28" s="34" t="s">
        <v>228</v>
      </c>
      <c r="D28" s="34" t="s">
        <v>229</v>
      </c>
      <c r="E28" s="33">
        <v>0</v>
      </c>
      <c r="F28" s="32">
        <v>3650000</v>
      </c>
      <c r="G28" s="33">
        <v>0</v>
      </c>
      <c r="H28" s="33">
        <v>0</v>
      </c>
      <c r="I28" s="33">
        <v>0</v>
      </c>
      <c r="J28" s="32">
        <v>3650000</v>
      </c>
      <c r="K28" s="52">
        <v>0</v>
      </c>
    </row>
    <row r="29" ht="16.9" customHeight="1" spans="1:11">
      <c r="A29" s="28" t="s">
        <v>249</v>
      </c>
      <c r="B29" s="29" t="s">
        <v>250</v>
      </c>
      <c r="C29" s="30"/>
      <c r="D29" s="31"/>
      <c r="E29" s="24"/>
      <c r="F29" s="32">
        <v>7500000</v>
      </c>
      <c r="G29" s="33">
        <v>0</v>
      </c>
      <c r="H29" s="33">
        <v>0</v>
      </c>
      <c r="I29" s="33">
        <v>0</v>
      </c>
      <c r="J29" s="32">
        <v>7500000</v>
      </c>
      <c r="K29" s="51"/>
    </row>
    <row r="30" ht="25.15" customHeight="1" spans="1:11">
      <c r="A30" s="28" t="s">
        <v>251</v>
      </c>
      <c r="B30" s="29" t="s">
        <v>252</v>
      </c>
      <c r="C30" s="30"/>
      <c r="D30" s="31"/>
      <c r="E30" s="24"/>
      <c r="F30" s="32">
        <v>7500000</v>
      </c>
      <c r="G30" s="33">
        <v>0</v>
      </c>
      <c r="H30" s="33">
        <v>0</v>
      </c>
      <c r="I30" s="33">
        <v>0</v>
      </c>
      <c r="J30" s="32">
        <v>7500000</v>
      </c>
      <c r="K30" s="51"/>
    </row>
    <row r="31" ht="14.75" spans="1:11">
      <c r="A31" s="28" t="s">
        <v>253</v>
      </c>
      <c r="B31" s="34" t="s">
        <v>254</v>
      </c>
      <c r="C31" s="34" t="s">
        <v>228</v>
      </c>
      <c r="D31" s="34" t="s">
        <v>229</v>
      </c>
      <c r="E31" s="33">
        <v>0</v>
      </c>
      <c r="F31" s="32">
        <v>7500000</v>
      </c>
      <c r="G31" s="33">
        <v>0</v>
      </c>
      <c r="H31" s="33">
        <v>0</v>
      </c>
      <c r="I31" s="33">
        <v>0</v>
      </c>
      <c r="J31" s="32">
        <v>7500000</v>
      </c>
      <c r="K31" s="52">
        <v>0</v>
      </c>
    </row>
    <row r="32" ht="16.9" customHeight="1" spans="1:11">
      <c r="A32" s="28" t="s">
        <v>255</v>
      </c>
      <c r="B32" s="29" t="s">
        <v>256</v>
      </c>
      <c r="C32" s="30"/>
      <c r="D32" s="31"/>
      <c r="E32" s="24"/>
      <c r="F32" s="32">
        <v>22686000</v>
      </c>
      <c r="G32" s="33">
        <v>0</v>
      </c>
      <c r="H32" s="33">
        <v>0</v>
      </c>
      <c r="I32" s="33">
        <v>0</v>
      </c>
      <c r="J32" s="32">
        <v>22686000</v>
      </c>
      <c r="K32" s="51"/>
    </row>
    <row r="33" ht="13.25" spans="1:11">
      <c r="A33" s="28" t="s">
        <v>257</v>
      </c>
      <c r="B33" s="29" t="s">
        <v>41</v>
      </c>
      <c r="C33" s="30"/>
      <c r="D33" s="31"/>
      <c r="E33" s="24"/>
      <c r="F33" s="32">
        <v>22686000</v>
      </c>
      <c r="G33" s="33">
        <v>0</v>
      </c>
      <c r="H33" s="33">
        <v>0</v>
      </c>
      <c r="I33" s="33">
        <v>0</v>
      </c>
      <c r="J33" s="32">
        <v>22686000</v>
      </c>
      <c r="K33" s="51"/>
    </row>
    <row r="34" ht="14.75" spans="1:11">
      <c r="A34" s="28" t="s">
        <v>258</v>
      </c>
      <c r="B34" s="34" t="s">
        <v>259</v>
      </c>
      <c r="C34" s="34" t="s">
        <v>228</v>
      </c>
      <c r="D34" s="34" t="s">
        <v>229</v>
      </c>
      <c r="E34" s="33">
        <v>0</v>
      </c>
      <c r="F34" s="32">
        <v>15686000</v>
      </c>
      <c r="G34" s="33">
        <v>0</v>
      </c>
      <c r="H34" s="33">
        <v>0</v>
      </c>
      <c r="I34" s="33">
        <v>0</v>
      </c>
      <c r="J34" s="32">
        <v>15686000</v>
      </c>
      <c r="K34" s="52">
        <v>0</v>
      </c>
    </row>
    <row r="35" ht="13.25" spans="1:1">
      <c r="A35" s="35"/>
    </row>
    <row r="36" ht="13.25" spans="1:11">
      <c r="A36" s="36"/>
      <c r="B36" s="37"/>
      <c r="C36" s="37"/>
      <c r="D36" s="37"/>
      <c r="E36" s="38" t="s">
        <v>210</v>
      </c>
      <c r="F36" s="39"/>
      <c r="G36" s="39"/>
      <c r="H36" s="39"/>
      <c r="I36" s="39"/>
      <c r="J36" s="39"/>
      <c r="K36" s="53"/>
    </row>
    <row r="37" ht="13.25" spans="1:11">
      <c r="A37" s="5"/>
      <c r="B37" s="6"/>
      <c r="C37" s="6"/>
      <c r="D37" s="6"/>
      <c r="E37" s="6"/>
      <c r="F37" s="40" t="s">
        <v>211</v>
      </c>
      <c r="G37" s="41"/>
      <c r="H37" s="41"/>
      <c r="I37" s="41"/>
      <c r="J37" s="54"/>
      <c r="K37" s="47"/>
    </row>
    <row r="38" ht="15.75" spans="1:11">
      <c r="A38" s="42" t="s">
        <v>212</v>
      </c>
      <c r="B38" s="43" t="s">
        <v>213</v>
      </c>
      <c r="C38" s="18" t="s">
        <v>214</v>
      </c>
      <c r="D38" s="43" t="s">
        <v>215</v>
      </c>
      <c r="E38" s="18" t="s">
        <v>216</v>
      </c>
      <c r="F38" s="19" t="s">
        <v>217</v>
      </c>
      <c r="G38" s="19" t="s">
        <v>218</v>
      </c>
      <c r="H38" s="18" t="s">
        <v>219</v>
      </c>
      <c r="I38" s="49" t="s">
        <v>220</v>
      </c>
      <c r="J38" s="18" t="s">
        <v>221</v>
      </c>
      <c r="K38" s="50" t="s">
        <v>222</v>
      </c>
    </row>
    <row r="39" ht="14.75" spans="1:11">
      <c r="A39" s="28" t="s">
        <v>260</v>
      </c>
      <c r="B39" s="34" t="s">
        <v>170</v>
      </c>
      <c r="C39" s="34" t="s">
        <v>228</v>
      </c>
      <c r="D39" s="34" t="s">
        <v>229</v>
      </c>
      <c r="E39" s="33">
        <v>0</v>
      </c>
      <c r="F39" s="32">
        <v>7000000</v>
      </c>
      <c r="G39" s="33">
        <v>0</v>
      </c>
      <c r="H39" s="33">
        <v>0</v>
      </c>
      <c r="I39" s="33">
        <v>0</v>
      </c>
      <c r="J39" s="32">
        <v>7000000</v>
      </c>
      <c r="K39" s="52">
        <v>0</v>
      </c>
    </row>
    <row r="40" ht="16.9" customHeight="1" spans="1:11">
      <c r="A40" s="28" t="s">
        <v>261</v>
      </c>
      <c r="B40" s="29" t="s">
        <v>42</v>
      </c>
      <c r="C40" s="30"/>
      <c r="D40" s="31"/>
      <c r="E40" s="24"/>
      <c r="F40" s="32">
        <v>10000000</v>
      </c>
      <c r="G40" s="33">
        <v>0</v>
      </c>
      <c r="H40" s="33">
        <v>0</v>
      </c>
      <c r="I40" s="33">
        <v>0</v>
      </c>
      <c r="J40" s="32">
        <v>10000000</v>
      </c>
      <c r="K40" s="51"/>
    </row>
    <row r="41" ht="16.9" customHeight="1" spans="1:11">
      <c r="A41" s="28" t="s">
        <v>262</v>
      </c>
      <c r="B41" s="29" t="s">
        <v>43</v>
      </c>
      <c r="C41" s="30"/>
      <c r="D41" s="31"/>
      <c r="E41" s="24"/>
      <c r="F41" s="32">
        <v>10000000</v>
      </c>
      <c r="G41" s="33">
        <v>0</v>
      </c>
      <c r="H41" s="33">
        <v>0</v>
      </c>
      <c r="I41" s="33">
        <v>0</v>
      </c>
      <c r="J41" s="32">
        <v>10000000</v>
      </c>
      <c r="K41" s="51"/>
    </row>
    <row r="42" ht="21.75" spans="1:11">
      <c r="A42" s="28" t="s">
        <v>263</v>
      </c>
      <c r="B42" s="34" t="s">
        <v>264</v>
      </c>
      <c r="C42" s="34" t="s">
        <v>228</v>
      </c>
      <c r="D42" s="34" t="s">
        <v>229</v>
      </c>
      <c r="E42" s="33">
        <v>0</v>
      </c>
      <c r="F42" s="32">
        <v>10000000</v>
      </c>
      <c r="G42" s="33">
        <v>0</v>
      </c>
      <c r="H42" s="33">
        <v>0</v>
      </c>
      <c r="I42" s="33">
        <v>0</v>
      </c>
      <c r="J42" s="32">
        <v>10000000</v>
      </c>
      <c r="K42" s="52">
        <v>0</v>
      </c>
    </row>
    <row r="43" ht="16.9" customHeight="1" spans="1:11">
      <c r="A43" s="28" t="s">
        <v>265</v>
      </c>
      <c r="B43" s="29" t="s">
        <v>44</v>
      </c>
      <c r="C43" s="30"/>
      <c r="D43" s="31"/>
      <c r="E43" s="24"/>
      <c r="F43" s="32">
        <v>13286000</v>
      </c>
      <c r="G43" s="33">
        <v>0</v>
      </c>
      <c r="H43" s="33">
        <v>0</v>
      </c>
      <c r="I43" s="33">
        <v>0</v>
      </c>
      <c r="J43" s="32">
        <v>13286000</v>
      </c>
      <c r="K43" s="51"/>
    </row>
    <row r="44" ht="16.9" customHeight="1" spans="1:11">
      <c r="A44" s="28" t="s">
        <v>266</v>
      </c>
      <c r="B44" s="29" t="s">
        <v>267</v>
      </c>
      <c r="C44" s="30"/>
      <c r="D44" s="31"/>
      <c r="E44" s="24"/>
      <c r="F44" s="32">
        <v>13286000</v>
      </c>
      <c r="G44" s="33">
        <v>0</v>
      </c>
      <c r="H44" s="33">
        <v>0</v>
      </c>
      <c r="I44" s="33">
        <v>0</v>
      </c>
      <c r="J44" s="32">
        <v>13286000</v>
      </c>
      <c r="K44" s="51"/>
    </row>
    <row r="45" ht="42.75" spans="1:11">
      <c r="A45" s="28" t="s">
        <v>268</v>
      </c>
      <c r="B45" s="34" t="s">
        <v>269</v>
      </c>
      <c r="C45" s="34" t="s">
        <v>228</v>
      </c>
      <c r="D45" s="34" t="s">
        <v>229</v>
      </c>
      <c r="E45" s="33">
        <v>0</v>
      </c>
      <c r="F45" s="32">
        <v>13286000</v>
      </c>
      <c r="G45" s="33">
        <v>0</v>
      </c>
      <c r="H45" s="33">
        <v>0</v>
      </c>
      <c r="I45" s="33">
        <v>0</v>
      </c>
      <c r="J45" s="32">
        <v>13286000</v>
      </c>
      <c r="K45" s="52">
        <v>0</v>
      </c>
    </row>
  </sheetData>
  <mergeCells count="21">
    <mergeCell ref="B7:D7"/>
    <mergeCell ref="B8:D8"/>
    <mergeCell ref="B9:D9"/>
    <mergeCell ref="B10:D10"/>
    <mergeCell ref="B12:D12"/>
    <mergeCell ref="B16:D16"/>
    <mergeCell ref="B18:D18"/>
    <mergeCell ref="B22:D22"/>
    <mergeCell ref="B25:D25"/>
    <mergeCell ref="B29:D29"/>
    <mergeCell ref="B30:D30"/>
    <mergeCell ref="B32:D32"/>
    <mergeCell ref="B33:D33"/>
    <mergeCell ref="E36:K36"/>
    <mergeCell ref="F37:J37"/>
    <mergeCell ref="B40:D40"/>
    <mergeCell ref="B41:D41"/>
    <mergeCell ref="B43:D43"/>
    <mergeCell ref="B44:D44"/>
    <mergeCell ref="E2:K3"/>
    <mergeCell ref="F4:J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 Pembangunan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FORMAT BARU</vt:lpstr>
      <vt:lpstr>rincian</vt:lpstr>
      <vt:lpstr>RekapRFK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Ir. Arman</dc:creator>
  <cp:lastModifiedBy>arman syahid</cp:lastModifiedBy>
  <dcterms:created xsi:type="dcterms:W3CDTF">2007-06-18T13:14:00Z</dcterms:created>
  <cp:lastPrinted>2024-02-29T20:28:00Z</cp:lastPrinted>
  <dcterms:modified xsi:type="dcterms:W3CDTF">2026-01-22T12:55:28Z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424478C68AA94E57BA13BCD8E083E993_12</vt:lpwstr>
  </property>
  <property fmtid="{D5CDD505-2E9C-101B-9397-08002B2CF9AE}" pid="3" name="KSOProductBuildVer">
    <vt:lpwstr>1033-12.2.0.23196</vt:lpwstr>
  </property>
</Properties>
</file>